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34F256EF-BD85-4627-AD9D-585B15E5F3B4}" xr6:coauthVersionLast="47" xr6:coauthVersionMax="47" xr10:uidLastSave="{00000000-0000-0000-0000-000000000000}"/>
  <bookViews>
    <workbookView xWindow="28680" yWindow="-120" windowWidth="29040" windowHeight="15720" xr2:uid="{5D3A35C4-4B2B-41D3-B3AF-291A30D68B04}"/>
  </bookViews>
  <sheets>
    <sheet name="チェックリスト" sheetId="7" r:id="rId1"/>
    <sheet name="実績報告書(第一面）" sheetId="3" r:id="rId2"/>
    <sheet name="実績報告書（第二面）" sheetId="4" r:id="rId3"/>
    <sheet name="第二面別紙" sheetId="10" r:id="rId4"/>
    <sheet name="蓄電池内訳書 " sheetId="16" r:id="rId5"/>
    <sheet name="太陽光発電内訳書" sheetId="17" r:id="rId6"/>
    <sheet name="V2H内訳書" sheetId="18" r:id="rId7"/>
    <sheet name="交付状況内訳書 " sheetId="5" r:id="rId8"/>
    <sheet name="計算シート(住宅・太陽光)" sheetId="20" r:id="rId9"/>
    <sheet name="計算シート(戸別連携)" sheetId="21" r:id="rId10"/>
    <sheet name="計算シート(蓄電池・V2H)" sheetId="22" r:id="rId11"/>
    <sheet name="計算シート（蓄電池複数）" sheetId="19" r:id="rId12"/>
    <sheet name="Sheet1" sheetId="6" state="hidden" r:id="rId13"/>
  </sheets>
  <definedNames>
    <definedName name="a">#REF!</definedName>
    <definedName name="_xlnm.Print_Area" localSheetId="6">V2H内訳書!$A$1:$L$32</definedName>
    <definedName name="_xlnm.Print_Area" localSheetId="0">チェックリスト!$A$1:$DQ$47</definedName>
    <definedName name="_xlnm.Print_Area" localSheetId="9">'計算シート(戸別連携)'!$A$1:$R$187</definedName>
    <definedName name="_xlnm.Print_Area" localSheetId="8">'計算シート(住宅・太陽光)'!$A$1:$R$75</definedName>
    <definedName name="_xlnm.Print_Area" localSheetId="10">'計算シート(蓄電池・V2H)'!$A$1:$T$41</definedName>
    <definedName name="_xlnm.Print_Area" localSheetId="11">'計算シート（蓄電池複数）'!$A$1:$AC$43</definedName>
    <definedName name="_xlnm.Print_Area" localSheetId="7">'交付状況内訳書 '!$A$1:$AB$36</definedName>
    <definedName name="_xlnm.Print_Area" localSheetId="1">'実績報告書(第一面）'!$A$1:$CP$57</definedName>
    <definedName name="_xlnm.Print_Area" localSheetId="2">'実績報告書（第二面）'!$A$1:$CP$44</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チェックリスト!#REF!</definedName>
    <definedName name="Z_C1B41FD0_5F50_4D33_B8DF_56D3A4842130_.wvu.PrintArea" localSheetId="1" hidden="1">'実績報告書(第一面）'!$A$1:$CQ$52</definedName>
    <definedName name="Z_C1B41FD0_5F50_4D33_B8DF_56D3A4842130_.wvu.PrintArea" localSheetId="2" hidden="1">'実績報告書（第二面）'!$A$1:$CP$44</definedName>
    <definedName name="Z_C1B41FD0_5F50_4D33_B8DF_56D3A4842130_.wvu.PrintArea" localSheetId="3" hidden="1">第二面別紙!$A$1:$CP$44</definedName>
    <definedName name="くく" localSheetId="6">#REF!</definedName>
    <definedName name="くく" localSheetId="0">#REF!</definedName>
    <definedName name="くく" localSheetId="9">#REF!</definedName>
    <definedName name="くく" localSheetId="8">#REF!</definedName>
    <definedName name="くく" localSheetId="10">#REF!</definedName>
    <definedName name="くく" localSheetId="11">#REF!</definedName>
    <definedName name="くく" localSheetId="7">#REF!</definedName>
    <definedName name="くく" localSheetId="1">#REF!</definedName>
    <definedName name="くく" localSheetId="2">#REF!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0">#REF!</definedName>
    <definedName name="実績報告" localSheetId="9">#REF!</definedName>
    <definedName name="実績報告" localSheetId="8">#REF!</definedName>
    <definedName name="実績報告" localSheetId="10">#REF!</definedName>
    <definedName name="実績報告" localSheetId="11">#REF!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8">#REF!</definedName>
    <definedName name="設備" localSheetId="10">#REF!</definedName>
    <definedName name="設備" localSheetId="11">#REF!</definedName>
    <definedName name="設備" localSheetId="5">#REF!</definedName>
    <definedName name="設備" localSheetId="4">#REF!</definedName>
    <definedName name="設備">#REF!</definedName>
    <definedName name="大分類" localSheetId="6">#REF!</definedName>
    <definedName name="大分類" localSheetId="0">#REF!</definedName>
    <definedName name="大分類" localSheetId="9">#REF!</definedName>
    <definedName name="大分類" localSheetId="8">#REF!</definedName>
    <definedName name="大分類" localSheetId="10">#REF!</definedName>
    <definedName name="大分類" localSheetId="11">#REF!</definedName>
    <definedName name="大分類" localSheetId="7">#REF!</definedName>
    <definedName name="大分類" localSheetId="1">#REF!</definedName>
    <definedName name="大分類" localSheetId="2">#REF!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8">#REF!</definedName>
    <definedName name="別1その2" localSheetId="10">#REF!</definedName>
    <definedName name="別1その2" localSheetId="11">#REF!</definedName>
    <definedName name="別1その2" localSheetId="5">#REF!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22" l="1"/>
  <c r="AE11" i="22" s="1"/>
  <c r="AE17" i="22"/>
  <c r="AC35" i="22"/>
  <c r="H36" i="22"/>
  <c r="AC34" i="22" s="1"/>
  <c r="R36" i="22"/>
  <c r="BL20" i="21"/>
  <c r="U21" i="21"/>
  <c r="V21" i="21"/>
  <c r="BF23" i="21" s="1"/>
  <c r="AN21" i="21"/>
  <c r="AM22" i="21"/>
  <c r="BF22" i="21"/>
  <c r="AM23" i="21"/>
  <c r="AM24" i="21"/>
  <c r="BF24" i="21"/>
  <c r="AM25" i="21"/>
  <c r="BF25" i="21"/>
  <c r="U26" i="21"/>
  <c r="V26" i="21"/>
  <c r="BF28" i="21" s="1"/>
  <c r="AN26" i="21"/>
  <c r="AM27" i="21"/>
  <c r="BF27" i="21"/>
  <c r="AM28" i="21"/>
  <c r="AM29" i="21"/>
  <c r="BF29" i="21"/>
  <c r="AM30" i="21"/>
  <c r="BF30" i="21"/>
  <c r="U31" i="21"/>
  <c r="V31" i="21"/>
  <c r="BF33" i="21" s="1"/>
  <c r="AN31" i="21"/>
  <c r="AM32" i="21"/>
  <c r="BF32" i="21"/>
  <c r="AM33" i="21"/>
  <c r="AM34" i="21"/>
  <c r="BF34" i="21"/>
  <c r="AM35" i="21"/>
  <c r="BF35" i="21"/>
  <c r="U36" i="21"/>
  <c r="V36" i="21"/>
  <c r="AN36" i="21"/>
  <c r="AM37" i="21"/>
  <c r="BF37" i="21"/>
  <c r="AM38" i="21"/>
  <c r="BF38" i="21"/>
  <c r="AM39" i="21"/>
  <c r="BF39" i="21"/>
  <c r="AM40" i="21"/>
  <c r="BF40" i="21"/>
  <c r="U41" i="21"/>
  <c r="V41" i="21"/>
  <c r="BF43" i="21" s="1"/>
  <c r="AN41" i="21"/>
  <c r="AM42" i="21"/>
  <c r="BF42" i="21"/>
  <c r="AM43" i="21"/>
  <c r="AM44" i="21"/>
  <c r="BF44" i="21"/>
  <c r="AM45" i="21"/>
  <c r="BF45" i="21"/>
  <c r="U46" i="21"/>
  <c r="V46" i="21"/>
  <c r="AN46" i="21"/>
  <c r="AM47" i="21"/>
  <c r="BF47" i="21"/>
  <c r="AM48" i="21"/>
  <c r="BF48" i="21"/>
  <c r="AM49" i="21"/>
  <c r="BF49" i="21"/>
  <c r="AM50" i="21"/>
  <c r="BF50" i="21"/>
  <c r="U51" i="21"/>
  <c r="V51" i="21"/>
  <c r="BF53" i="21" s="1"/>
  <c r="AN51" i="21"/>
  <c r="AM52" i="21"/>
  <c r="BF52" i="21"/>
  <c r="AM53" i="21"/>
  <c r="AM54" i="21"/>
  <c r="BF54" i="21"/>
  <c r="AM55" i="21"/>
  <c r="BF55" i="21"/>
  <c r="U56" i="21"/>
  <c r="V56" i="21"/>
  <c r="AN56" i="21"/>
  <c r="AM57" i="21"/>
  <c r="BF57" i="21"/>
  <c r="AM58" i="21"/>
  <c r="BF58" i="21"/>
  <c r="AM59" i="21"/>
  <c r="BF59" i="21"/>
  <c r="AM60" i="21"/>
  <c r="BF60" i="21"/>
  <c r="U61" i="21"/>
  <c r="V61" i="21"/>
  <c r="BF63" i="21" s="1"/>
  <c r="AN61" i="21"/>
  <c r="AM62" i="21"/>
  <c r="BF62" i="21"/>
  <c r="AM63" i="21"/>
  <c r="AM64" i="21"/>
  <c r="BF64" i="21"/>
  <c r="AM65" i="21"/>
  <c r="BF65" i="21"/>
  <c r="U66" i="21"/>
  <c r="V66" i="21"/>
  <c r="BF68" i="21" s="1"/>
  <c r="AN66" i="21"/>
  <c r="AM67" i="21"/>
  <c r="BF67" i="21"/>
  <c r="AM68" i="21"/>
  <c r="AM69" i="21"/>
  <c r="BF69" i="21"/>
  <c r="AM70" i="21"/>
  <c r="BF70" i="21"/>
  <c r="U71" i="21"/>
  <c r="V71" i="21"/>
  <c r="BF73" i="21" s="1"/>
  <c r="AN71" i="21"/>
  <c r="AM72" i="21"/>
  <c r="BF72" i="21"/>
  <c r="BH71" i="21" s="1"/>
  <c r="AM73" i="21"/>
  <c r="AM74" i="21"/>
  <c r="BF74" i="21"/>
  <c r="AM75" i="21"/>
  <c r="BF75" i="21"/>
  <c r="U76" i="21"/>
  <c r="V76" i="21"/>
  <c r="AN76" i="21"/>
  <c r="AM77" i="21"/>
  <c r="BF77" i="21"/>
  <c r="AM78" i="21"/>
  <c r="BF78" i="21"/>
  <c r="AM79" i="21"/>
  <c r="BF79" i="21"/>
  <c r="AM80" i="21"/>
  <c r="BF80" i="21"/>
  <c r="U81" i="21"/>
  <c r="V81" i="21"/>
  <c r="BF83" i="21" s="1"/>
  <c r="AN81" i="21"/>
  <c r="AM82" i="21"/>
  <c r="BF82" i="21"/>
  <c r="AM83" i="21"/>
  <c r="AM84" i="21"/>
  <c r="BF84" i="21"/>
  <c r="AM85" i="21"/>
  <c r="BF85" i="21"/>
  <c r="U86" i="21"/>
  <c r="V86" i="21"/>
  <c r="BF88" i="21" s="1"/>
  <c r="AN86" i="21"/>
  <c r="AM87" i="21"/>
  <c r="BF87" i="21"/>
  <c r="AM88" i="21"/>
  <c r="AM89" i="21"/>
  <c r="BF89" i="21"/>
  <c r="AM90" i="21"/>
  <c r="BF90" i="21"/>
  <c r="U91" i="21"/>
  <c r="V91" i="21"/>
  <c r="BF93" i="21" s="1"/>
  <c r="AN91" i="21"/>
  <c r="AM92" i="21"/>
  <c r="BF92" i="21"/>
  <c r="BH91" i="21" s="1"/>
  <c r="AM93" i="21"/>
  <c r="AM94" i="21"/>
  <c r="BF94" i="21"/>
  <c r="AM95" i="21"/>
  <c r="BF95" i="21"/>
  <c r="U96" i="21"/>
  <c r="V96" i="21"/>
  <c r="AN96" i="21"/>
  <c r="AM97" i="21"/>
  <c r="BF97" i="21"/>
  <c r="AM98" i="21"/>
  <c r="BF98" i="21"/>
  <c r="AM99" i="21"/>
  <c r="BF99" i="21"/>
  <c r="AM100" i="21"/>
  <c r="BF100" i="21"/>
  <c r="U101" i="21"/>
  <c r="V101" i="21"/>
  <c r="BF103" i="21" s="1"/>
  <c r="AN101" i="21"/>
  <c r="AM102" i="21"/>
  <c r="BF102" i="21"/>
  <c r="AM103" i="21"/>
  <c r="AM104" i="21"/>
  <c r="BF104" i="21"/>
  <c r="AM105" i="21"/>
  <c r="BF105" i="21"/>
  <c r="U106" i="21"/>
  <c r="V106" i="21"/>
  <c r="BF108" i="21" s="1"/>
  <c r="AN106" i="21"/>
  <c r="AM107" i="21"/>
  <c r="BF107" i="21"/>
  <c r="AM108" i="21"/>
  <c r="AM109" i="21"/>
  <c r="BF109" i="21"/>
  <c r="AM110" i="21"/>
  <c r="BF110" i="21"/>
  <c r="U111" i="21"/>
  <c r="V111" i="21"/>
  <c r="BF113" i="21" s="1"/>
  <c r="AN111" i="21"/>
  <c r="AM112" i="21"/>
  <c r="BF112" i="21"/>
  <c r="AM113" i="21"/>
  <c r="AM114" i="21"/>
  <c r="BF114" i="21"/>
  <c r="AM115" i="21"/>
  <c r="BF115" i="21"/>
  <c r="U116" i="21"/>
  <c r="V116" i="21"/>
  <c r="AN116" i="21"/>
  <c r="AM117" i="21"/>
  <c r="BF117" i="21"/>
  <c r="AM118" i="21"/>
  <c r="BF118" i="21"/>
  <c r="AM119" i="21"/>
  <c r="BF119" i="21"/>
  <c r="AM120" i="21"/>
  <c r="BF120" i="21"/>
  <c r="U121" i="21"/>
  <c r="V121" i="21"/>
  <c r="BF123" i="21" s="1"/>
  <c r="AN121" i="21"/>
  <c r="AM122" i="21"/>
  <c r="BF122" i="21"/>
  <c r="AM123" i="21"/>
  <c r="AM124" i="21"/>
  <c r="BF124" i="21"/>
  <c r="AM125" i="21"/>
  <c r="BF125" i="21"/>
  <c r="U126" i="21"/>
  <c r="V126" i="21"/>
  <c r="BF128" i="21" s="1"/>
  <c r="AN126" i="21"/>
  <c r="AM127" i="21"/>
  <c r="BF127" i="21"/>
  <c r="AM128" i="21"/>
  <c r="AM129" i="21"/>
  <c r="BF129" i="21"/>
  <c r="AM130" i="21"/>
  <c r="BF130" i="21"/>
  <c r="U131" i="21"/>
  <c r="V131" i="21"/>
  <c r="BF133" i="21" s="1"/>
  <c r="AN131" i="21"/>
  <c r="AM132" i="21"/>
  <c r="BF132" i="21"/>
  <c r="AM133" i="21"/>
  <c r="AM134" i="21"/>
  <c r="BF134" i="21"/>
  <c r="AM135" i="21"/>
  <c r="BF135" i="21"/>
  <c r="U136" i="21"/>
  <c r="V136" i="21"/>
  <c r="AN136" i="21"/>
  <c r="AM137" i="21"/>
  <c r="BF137" i="21"/>
  <c r="BH136" i="21" s="1"/>
  <c r="AM138" i="21"/>
  <c r="BF138" i="21"/>
  <c r="AM139" i="21"/>
  <c r="BF139" i="21"/>
  <c r="AM140" i="21"/>
  <c r="BF140" i="21"/>
  <c r="U141" i="21"/>
  <c r="V141" i="21"/>
  <c r="BF143" i="21" s="1"/>
  <c r="AN141" i="21"/>
  <c r="AM142" i="21"/>
  <c r="AO141" i="21" s="1"/>
  <c r="BF142" i="21"/>
  <c r="AM143" i="21"/>
  <c r="AM144" i="21"/>
  <c r="BF144" i="21"/>
  <c r="AM145" i="21"/>
  <c r="BF145" i="21"/>
  <c r="U146" i="21"/>
  <c r="V146" i="21"/>
  <c r="BF148" i="21" s="1"/>
  <c r="AN146" i="21"/>
  <c r="AM147" i="21"/>
  <c r="BF147" i="21"/>
  <c r="AM148" i="21"/>
  <c r="AM149" i="21"/>
  <c r="BF149" i="21"/>
  <c r="AM150" i="21"/>
  <c r="BF150" i="21"/>
  <c r="U151" i="21"/>
  <c r="BF152" i="21" s="1"/>
  <c r="V151" i="21"/>
  <c r="BF153" i="21" s="1"/>
  <c r="AN151" i="21"/>
  <c r="AM152" i="21"/>
  <c r="AM153" i="21"/>
  <c r="AM154" i="21"/>
  <c r="BF154" i="21"/>
  <c r="AM155" i="21"/>
  <c r="BF155" i="21"/>
  <c r="U156" i="21"/>
  <c r="V156" i="21"/>
  <c r="AN156" i="21"/>
  <c r="AM157" i="21"/>
  <c r="BF157" i="21"/>
  <c r="BH156" i="21" s="1"/>
  <c r="AM158" i="21"/>
  <c r="BF158" i="21"/>
  <c r="AM159" i="21"/>
  <c r="BF159" i="21"/>
  <c r="AM160" i="21"/>
  <c r="BF160" i="21"/>
  <c r="U161" i="21"/>
  <c r="V161" i="21"/>
  <c r="BF163" i="21" s="1"/>
  <c r="AN161" i="21"/>
  <c r="AM162" i="21"/>
  <c r="AO161" i="21" s="1"/>
  <c r="BF162" i="21"/>
  <c r="AM163" i="21"/>
  <c r="AM164" i="21"/>
  <c r="BF164" i="21"/>
  <c r="AM165" i="21"/>
  <c r="BF165" i="21"/>
  <c r="U166" i="21"/>
  <c r="V166" i="21"/>
  <c r="BF168" i="21" s="1"/>
  <c r="AN166" i="21"/>
  <c r="AM167" i="21"/>
  <c r="BF167" i="21"/>
  <c r="AM168" i="21"/>
  <c r="AM169" i="21"/>
  <c r="BF169" i="21"/>
  <c r="AM170" i="21"/>
  <c r="BF170" i="21"/>
  <c r="O172" i="21"/>
  <c r="O173" i="21"/>
  <c r="AM180" i="21"/>
  <c r="M181" i="21" s="1"/>
  <c r="M13" i="20"/>
  <c r="O29" i="20"/>
  <c r="K31" i="20"/>
  <c r="M31" i="20" s="1"/>
  <c r="K32" i="20"/>
  <c r="M32" i="20" s="1"/>
  <c r="K33" i="20"/>
  <c r="M33" i="20" s="1"/>
  <c r="B35" i="20"/>
  <c r="BL54" i="20"/>
  <c r="U55" i="20"/>
  <c r="V55" i="20"/>
  <c r="BF57" i="20" s="1"/>
  <c r="AN55" i="20"/>
  <c r="AM56" i="20"/>
  <c r="BF56" i="20"/>
  <c r="AM57" i="20"/>
  <c r="AM58" i="20"/>
  <c r="BF58" i="20"/>
  <c r="AM59" i="20"/>
  <c r="BF59" i="20"/>
  <c r="O61" i="20"/>
  <c r="O62" i="20"/>
  <c r="AM69" i="20"/>
  <c r="M70" i="20" s="1"/>
  <c r="L38" i="22" l="1"/>
  <c r="L40" i="22" s="1"/>
  <c r="L20" i="22"/>
  <c r="L22" i="22" s="1"/>
  <c r="AO166" i="21"/>
  <c r="AO146" i="21"/>
  <c r="BH166" i="21"/>
  <c r="BH161" i="21"/>
  <c r="AO156" i="21"/>
  <c r="AO151" i="21"/>
  <c r="BH146" i="21"/>
  <c r="BH141" i="21"/>
  <c r="AO136" i="21"/>
  <c r="AO131" i="21"/>
  <c r="BH126" i="21"/>
  <c r="BH121" i="21"/>
  <c r="AO116" i="21"/>
  <c r="AO111" i="21"/>
  <c r="BH106" i="21"/>
  <c r="BH101" i="21"/>
  <c r="AO96" i="21"/>
  <c r="AO91" i="21"/>
  <c r="BH86" i="21"/>
  <c r="AO76" i="21"/>
  <c r="AO71" i="21"/>
  <c r="BH66" i="21"/>
  <c r="AO56" i="21"/>
  <c r="AO51" i="21"/>
  <c r="BH46" i="21"/>
  <c r="AO36" i="21"/>
  <c r="AO31" i="21"/>
  <c r="BH26" i="21"/>
  <c r="AO126" i="21"/>
  <c r="AO121" i="21"/>
  <c r="BH116" i="21"/>
  <c r="AO106" i="21"/>
  <c r="AO101" i="21"/>
  <c r="BH96" i="21"/>
  <c r="AO86" i="21"/>
  <c r="AO81" i="21"/>
  <c r="BH76" i="21"/>
  <c r="AO66" i="21"/>
  <c r="AO61" i="21"/>
  <c r="BH56" i="21"/>
  <c r="BH51" i="21"/>
  <c r="AO46" i="21"/>
  <c r="AO41" i="21"/>
  <c r="BH36" i="21"/>
  <c r="BH31" i="21"/>
  <c r="AO26" i="21"/>
  <c r="AO21" i="21"/>
  <c r="BH55" i="20"/>
  <c r="BC61" i="20" s="1"/>
  <c r="M69" i="20" s="1"/>
  <c r="AO55" i="20"/>
  <c r="AK61" i="20" s="1"/>
  <c r="M68" i="20" s="1"/>
  <c r="BH151" i="21"/>
  <c r="BH131" i="21"/>
  <c r="BH111" i="21"/>
  <c r="AK172" i="21"/>
  <c r="M179" i="21" s="1"/>
  <c r="BH81" i="21"/>
  <c r="BH61" i="21"/>
  <c r="BH41" i="21"/>
  <c r="BH21" i="21"/>
  <c r="BC172" i="21" s="1"/>
  <c r="M180" i="21" s="1"/>
  <c r="V35" i="20"/>
  <c r="M35" i="20" s="1"/>
  <c r="P5" i="20" l="1"/>
  <c r="J37" i="20"/>
  <c r="Y71" i="20"/>
  <c r="Y182" i="21"/>
  <c r="M182" i="21" s="1"/>
  <c r="J186" i="21" s="1"/>
  <c r="M71" i="20" l="1"/>
  <c r="J74" i="20" s="1"/>
  <c r="AR14" i="19"/>
  <c r="AF14" i="19" s="1"/>
  <c r="AO15" i="19"/>
  <c r="AR15" i="19"/>
  <c r="AF15" i="19" s="1"/>
  <c r="W15" i="19" s="1"/>
  <c r="AO16" i="19"/>
  <c r="AR16" i="19"/>
  <c r="AF16" i="19" s="1"/>
  <c r="AO17" i="19"/>
  <c r="AR17" i="19"/>
  <c r="AF17" i="19" s="1"/>
  <c r="AO18" i="19"/>
  <c r="AR18" i="19"/>
  <c r="AF18" i="19" s="1"/>
  <c r="AO19" i="19"/>
  <c r="AR19" i="19"/>
  <c r="AF19" i="19" s="1"/>
  <c r="W19" i="19" s="1"/>
  <c r="AO20" i="19"/>
  <c r="AR20" i="19"/>
  <c r="AF20" i="19" s="1"/>
  <c r="W20" i="19" s="1"/>
  <c r="AO21" i="19"/>
  <c r="AR21" i="19"/>
  <c r="AF21" i="19" s="1"/>
  <c r="W21" i="19" s="1"/>
  <c r="AO22" i="19"/>
  <c r="AR22" i="19"/>
  <c r="AF22" i="19" s="1"/>
  <c r="AO23" i="19"/>
  <c r="AR23" i="19"/>
  <c r="AF23" i="19" s="1"/>
  <c r="W23" i="19" s="1"/>
  <c r="D33" i="19"/>
  <c r="R42" i="19"/>
  <c r="W22" i="19" l="1"/>
  <c r="W18" i="19"/>
  <c r="AO14" i="19"/>
  <c r="W14" i="19" s="1"/>
  <c r="W16" i="19"/>
  <c r="W17" i="19"/>
  <c r="W24" i="19" l="1"/>
  <c r="R35" i="19"/>
  <c r="R38" i="19"/>
  <c r="Q27" i="19" l="1"/>
  <c r="T29" i="19" s="1"/>
  <c r="BV1" i="10" l="1" a="1"/>
  <c r="BV1" i="10" s="1"/>
  <c r="BV1" i="4" a="1"/>
  <c r="BV1" i="4" s="1"/>
  <c r="U6" i="10" l="1" a="1"/>
  <c r="U6" i="10" s="1"/>
  <c r="U6" i="4" a="1"/>
  <c r="U6" i="4" s="1"/>
  <c r="G20" i="17" l="1"/>
  <c r="U28" i="5" l="1"/>
  <c r="S31" i="5" s="1"/>
</calcChain>
</file>

<file path=xl/sharedStrings.xml><?xml version="1.0" encoding="utf-8"?>
<sst xmlns="http://schemas.openxmlformats.org/spreadsheetml/2006/main" count="1984" uniqueCount="472">
  <si>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</si>
  <si>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</si>
  <si>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</si>
  <si>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</si>
  <si>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</si>
  <si>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</si>
  <si>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</si>
  <si>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</si>
  <si>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</si>
  <si>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</si>
  <si>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</si>
  <si>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</si>
  <si>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</si>
  <si>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必須</t>
  </si>
  <si>
    <t>東京ゼロエミ住宅認証書</t>
    <rPh sb="0" eb="2">
      <t>トウキョウ</t>
    </rPh>
    <rPh sb="6" eb="8">
      <t>ジュウタク</t>
    </rPh>
    <rPh sb="8" eb="10">
      <t>ニンショウ</t>
    </rPh>
    <rPh sb="10" eb="11">
      <t>ショ</t>
    </rPh>
    <phoneticPr fontId="8"/>
  </si>
  <si>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</si>
  <si>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</si>
  <si>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</si>
  <si>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</si>
  <si>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</si>
  <si>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</si>
  <si>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</si>
  <si>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</si>
  <si>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</si>
  <si>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</si>
  <si>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</si>
  <si>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</si>
  <si>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</si>
  <si>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</si>
  <si>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</si>
  <si>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</si>
  <si>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</si>
  <si>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</si>
  <si>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</si>
  <si>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</si>
  <si>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</si>
  <si>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</si>
  <si>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</si>
  <si>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</si>
  <si>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</si>
  <si>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</si>
  <si>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</si>
  <si>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</si>
  <si>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</si>
  <si>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</si>
  <si>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</si>
  <si>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</si>
  <si>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</si>
  <si>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</si>
  <si>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</si>
  <si>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</si>
  <si>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</si>
  <si>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</si>
  <si>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</si>
  <si>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</si>
  <si>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</si>
  <si>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</si>
  <si>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</si>
  <si>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</si>
  <si>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</si>
  <si>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</si>
  <si>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</si>
  <si>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</si>
  <si>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</si>
  <si>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</si>
  <si>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</si>
  <si>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</si>
  <si>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</si>
  <si>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</si>
  <si>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</si>
  <si>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</si>
  <si>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</si>
  <si>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</si>
  <si>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</si>
  <si>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</si>
  <si>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</si>
  <si>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</si>
  <si>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</si>
  <si>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</si>
  <si>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</si>
  <si>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</si>
  <si>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</si>
  <si>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</si>
  <si>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</si>
  <si>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</si>
  <si>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</si>
  <si>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</si>
  <si>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</si>
  <si>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</si>
  <si>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</si>
  <si>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</si>
  <si>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</si>
  <si>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</si>
  <si>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</si>
  <si>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</si>
  <si>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</si>
  <si>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</si>
  <si>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</si>
  <si>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</si>
  <si>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</si>
  <si>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</si>
  <si>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</si>
  <si>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</si>
  <si>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</si>
  <si>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</si>
  <si>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</si>
  <si>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</si>
  <si>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</si>
  <si>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</si>
  <si>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</si>
  <si>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</si>
  <si>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</si>
  <si>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</si>
  <si>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</si>
  <si>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</si>
  <si>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</si>
  <si>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</si>
  <si>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</si>
  <si>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</si>
  <si>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</si>
  <si>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</si>
  <si>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</si>
  <si>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</si>
  <si>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</si>
  <si>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</si>
  <si>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</si>
  <si>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</si>
  <si>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</si>
  <si>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</si>
  <si>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</si>
  <si>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</si>
  <si>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</si>
  <si>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</si>
  <si>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</si>
  <si>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</si>
  <si>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</si>
  <si>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</si>
  <si>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蓄電池システムのリース等契約証明書</t>
    <rPh sb="0" eb="3">
      <t>チクデンチ</t>
    </rPh>
    <phoneticPr fontId="3"/>
  </si>
  <si>
    <t>V2Hのリース等契約証明書</t>
    <phoneticPr fontId="3"/>
  </si>
  <si>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</si>
  <si>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</si>
  <si>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</si>
  <si>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</si>
  <si>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</si>
  <si>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</si>
  <si>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</si>
  <si>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</si>
  <si>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</si>
  <si>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</si>
  <si>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</si>
  <si>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</si>
  <si>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</si>
  <si>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</si>
  <si>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</si>
  <si>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16</t>
  </si>
  <si>
    <t>21</t>
  </si>
  <si>
    <t>-</t>
    <phoneticPr fontId="3"/>
  </si>
  <si>
    <t>太陽光発電システム申請金額</t>
    <rPh sb="0" eb="3">
      <t>タイヨウコウ</t>
    </rPh>
    <rPh sb="3" eb="5">
      <t>ハツデン</t>
    </rPh>
    <rPh sb="9" eb="11">
      <t>シンセイ</t>
    </rPh>
    <rPh sb="11" eb="13">
      <t>キンガク</t>
    </rPh>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</si>
  <si>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</si>
  <si>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</si>
  <si>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</si>
  <si>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</si>
  <si>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</si>
  <si>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</si>
  <si>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</si>
  <si>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</si>
  <si>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</si>
  <si>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</si>
  <si>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</si>
  <si>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</si>
  <si>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</si>
  <si>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</si>
  <si>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</si>
  <si>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</si>
  <si>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</si>
  <si>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</si>
  <si>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</si>
  <si>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</si>
  <si>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</si>
  <si>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</si>
  <si>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</si>
  <si>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</si>
  <si>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</si>
  <si>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</si>
  <si>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</si>
  <si>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</si>
  <si>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</si>
  <si>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</si>
  <si>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</si>
  <si>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</si>
  <si>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</si>
  <si>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</si>
  <si>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</si>
  <si>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</si>
  <si>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</si>
  <si>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</si>
  <si>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</si>
  <si>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</si>
  <si>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</si>
  <si>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</si>
  <si>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</si>
  <si>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</si>
  <si>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</si>
  <si>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</si>
  <si>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</si>
  <si>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</si>
  <si>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t>東京ゼロエミ住宅認証書の交付日より180日以内もしくは令和8年9月30日のいずれか早い日までに公社必着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</si>
  <si>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</si>
  <si>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</si>
  <si>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</si>
  <si>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</si>
  <si>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</si>
  <si>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</si>
  <si>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</si>
  <si>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</si>
  <si>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</si>
  <si>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</si>
  <si>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</si>
  <si>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</si>
  <si>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</si>
  <si>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</si>
  <si>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</si>
  <si>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</si>
  <si>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</si>
  <si>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</si>
  <si>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</si>
  <si>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</si>
  <si>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</si>
  <si>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</si>
  <si>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</si>
  <si>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</si>
  <si>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</si>
  <si>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</si>
  <si>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②蓄電容量×150,000円</t>
    <phoneticPr fontId="3"/>
  </si>
  <si>
    <t>①助成対象経費の3/4</t>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</si>
  <si>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</si>
  <si>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申請金額</t>
    <rPh sb="0" eb="4">
      <t>シンセイキンガク</t>
    </rPh>
    <phoneticPr fontId="3"/>
  </si>
  <si>
    <t>設置する蓄電池システムの合計蓄電容量（戸当たり）が6.34kWh以上の場合</t>
    <phoneticPr fontId="3"/>
  </si>
  <si>
    <t>③950,000円</t>
    <phoneticPr fontId="3"/>
  </si>
  <si>
    <t>蓄電池システム申請金額</t>
    <rPh sb="0" eb="3">
      <t>チクデンチ</t>
    </rPh>
    <rPh sb="7" eb="9">
      <t>シンセイ</t>
    </rPh>
    <rPh sb="9" eb="11">
      <t>キンガク</t>
    </rPh>
    <phoneticPr fontId="3"/>
  </si>
  <si>
    <t>②蓄電容量×190,000円</t>
    <phoneticPr fontId="3"/>
  </si>
  <si>
    <t>助成対象経費合計</t>
    <rPh sb="0" eb="6">
      <t>ジョセイタイショウケイヒ</t>
    </rPh>
    <rPh sb="6" eb="8">
      <t>ゴウケイ</t>
    </rPh>
    <phoneticPr fontId="3"/>
  </si>
  <si>
    <t>蓄電容量</t>
    <rPh sb="0" eb="2">
      <t>チクデン</t>
    </rPh>
    <rPh sb="2" eb="4">
      <t>ヨウリョウ</t>
    </rPh>
    <phoneticPr fontId="3"/>
  </si>
  <si>
    <t>設置する蓄電池システムの合計蓄電容量（戸当たり）が6.34kWh未満の場合</t>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</si>
  <si>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</si>
  <si>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</si>
  <si>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</si>
  <si>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</si>
  <si>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</si>
  <si>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</si>
  <si>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</si>
  <si>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</si>
  <si>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</si>
  <si>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</si>
  <si>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</si>
  <si>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</si>
  <si>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</si>
  <si>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</si>
  <si>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</si>
  <si>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</si>
  <si>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</si>
  <si>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</si>
  <si>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</si>
  <si>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</si>
  <si>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</si>
  <si>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</si>
  <si>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</si>
  <si>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①住宅</t>
    <rPh sb="1" eb="3">
      <t>ジュウタク</t>
    </rPh>
    <phoneticPr fontId="3"/>
  </si>
  <si>
    <t>算出金額</t>
    <rPh sb="0" eb="4">
      <t>サンシュツキンガク</t>
    </rPh>
    <phoneticPr fontId="3"/>
  </si>
  <si>
    <t>上限額（いずれか小さい額）</t>
    <rPh sb="0" eb="3">
      <t>ジョウゲンガク</t>
    </rPh>
    <rPh sb="8" eb="9">
      <t>チイ</t>
    </rPh>
    <rPh sb="11" eb="12">
      <t>ガク</t>
    </rPh>
    <phoneticPr fontId="3"/>
  </si>
  <si>
    <t>「設置する蓄電池システムの合計蓄電容量（戸当たり）が6.34kWh未満の場合」＆「設置する蓄電池システムの合計蓄電容量（戸当たり）が6.34kWh以上の場合」</t>
    <phoneticPr fontId="3"/>
  </si>
  <si>
    <t>【集合住宅における蓄電池システム申請金額の上限額】</t>
    <rPh sb="1" eb="3">
      <t>シュウゴウ</t>
    </rPh>
    <phoneticPr fontId="3"/>
  </si>
  <si>
    <t>合計蓄電容量</t>
    <phoneticPr fontId="3"/>
  </si>
  <si>
    <t>【戸建住宅における蓄電池システム申請金額の上限額】</t>
    <phoneticPr fontId="3"/>
  </si>
  <si>
    <t>※蓄電池システムの単位住戸当たりの上限金額は、手引きに記載のとおりです。
※設置する蓄電池システムの合計蓄電容量は、単位住戸当たりです。必要に応じて申請金額を修正してください。</t>
    <rPh sb="1" eb="4">
      <t>チクデンチ</t>
    </rPh>
    <rPh sb="9" eb="11">
      <t>タンイ</t>
    </rPh>
    <rPh sb="11" eb="13">
      <t>ジュウコ</t>
    </rPh>
    <rPh sb="13" eb="14">
      <t>ア</t>
    </rPh>
    <rPh sb="17" eb="19">
      <t>ジョウゲン</t>
    </rPh>
    <rPh sb="19" eb="21">
      <t>キンガク</t>
    </rPh>
    <rPh sb="23" eb="25">
      <t>テビ</t>
    </rPh>
    <rPh sb="27" eb="29">
      <t>キサイ</t>
    </rPh>
    <rPh sb="68" eb="70">
      <t>ヒツヨウ</t>
    </rPh>
    <rPh sb="71" eb="72">
      <t>オウ</t>
    </rPh>
    <rPh sb="74" eb="76">
      <t>シンセイ</t>
    </rPh>
    <rPh sb="76" eb="78">
      <t>キンガク</t>
    </rPh>
    <rPh sb="79" eb="81">
      <t>シュウセイ</t>
    </rPh>
    <phoneticPr fontId="3"/>
  </si>
  <si>
    <t>助成対象経費合計</t>
  </si>
  <si>
    <t>設置する蓄電池システムの合計蓄電容量（戸当たり）が6.34kWh以上の場合</t>
    <rPh sb="0" eb="2">
      <t>セッチ</t>
    </rPh>
    <rPh sb="4" eb="7">
      <t>チクデンチ</t>
    </rPh>
    <rPh sb="12" eb="14">
      <t>ゴウケイ</t>
    </rPh>
    <rPh sb="14" eb="16">
      <t>チクデン</t>
    </rPh>
    <rPh sb="16" eb="18">
      <t>ヨウリョウ</t>
    </rPh>
    <rPh sb="19" eb="20">
      <t>ト</t>
    </rPh>
    <rPh sb="20" eb="21">
      <t>ア</t>
    </rPh>
    <rPh sb="32" eb="34">
      <t>イジョウ</t>
    </rPh>
    <rPh sb="35" eb="37">
      <t>バアイ</t>
    </rPh>
    <phoneticPr fontId="3"/>
  </si>
  <si>
    <t>設置する蓄電池システムの合計蓄電容量（戸当たり）が6.34kWh未満の場合</t>
    <rPh sb="0" eb="2">
      <t>セッチ</t>
    </rPh>
    <rPh sb="4" eb="7">
      <t>チクデンチ</t>
    </rPh>
    <rPh sb="12" eb="14">
      <t>ゴウケイ</t>
    </rPh>
    <rPh sb="14" eb="16">
      <t>チクデン</t>
    </rPh>
    <rPh sb="16" eb="18">
      <t>ヨウリョウ</t>
    </rPh>
    <rPh sb="19" eb="20">
      <t>ト</t>
    </rPh>
    <rPh sb="20" eb="21">
      <t>ア</t>
    </rPh>
    <rPh sb="32" eb="34">
      <t>ミマン</t>
    </rPh>
    <rPh sb="35" eb="37">
      <t>バアイ</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</si>
  <si>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</si>
  <si>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</si>
  <si>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</si>
  <si>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</si>
  <si>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</si>
  <si>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</si>
  <si>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</si>
  <si>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</si>
  <si>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</si>
  <si>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</si>
  <si>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蓄電池システム申請金額 内訳</t>
    <rPh sb="0" eb="3">
      <t>チクデンチ</t>
    </rPh>
    <rPh sb="7" eb="11">
      <t>シンセイキンガク</t>
    </rPh>
    <rPh sb="12" eb="14">
      <t>ウチワケ</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</si>
  <si>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</si>
  <si>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</si>
  <si>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</si>
  <si>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</si>
  <si>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</si>
  <si>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</si>
  <si>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</si>
  <si>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</si>
  <si>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</si>
  <si>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</si>
  <si>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※1　V2Hの機器費は、適正価格にしてください。</t>
    <phoneticPr fontId="3"/>
  </si>
  <si>
    <t>申請者住所に変更なし</t>
    <rPh sb="0" eb="3">
      <t>シンセイシャ</t>
    </rPh>
    <rPh sb="3" eb="5">
      <t>ジュウショ</t>
    </rPh>
    <rPh sb="6" eb="8">
      <t>ヘンコウ</t>
    </rPh>
    <phoneticPr fontId="3"/>
  </si>
  <si>
    <t>助成対象設備及び助成対象経費に該当しないものが含まれていないことを確認後、チェックを入れてください。</t>
    <rPh sb="33" eb="35">
      <t>カクニン</t>
    </rPh>
    <rPh sb="35" eb="36">
      <t>アト</t>
    </rPh>
    <phoneticPr fontId="3"/>
  </si>
  <si>
    <t>印</t>
    <rPh sb="0" eb="1">
      <t>イン</t>
    </rPh>
    <phoneticPr fontId="3"/>
  </si>
  <si>
    <t>架台設置に係る材料費及び工事費 ※1
（助成対象）</t>
    <rPh sb="20" eb="24">
      <t>ジョセイタイショウ</t>
    </rPh>
    <phoneticPr fontId="3"/>
  </si>
  <si>
    <t>戸</t>
    <rPh sb="0" eb="1">
      <t>コ</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</si>
  <si>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</si>
  <si>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t>オール電化 該当の有無</t>
    <rPh sb="3" eb="5">
      <t>デンカ</t>
    </rPh>
    <rPh sb="6" eb="8">
      <t>ガイトウ</t>
    </rPh>
    <rPh sb="9" eb="11">
      <t>ウム</t>
    </rPh>
    <phoneticPr fontId="3"/>
  </si>
  <si>
    <t>住戸及び
共用部分No.</t>
    <rPh sb="0" eb="2">
      <t>ジュウコ</t>
    </rPh>
    <rPh sb="2" eb="3">
      <t>オヨ</t>
    </rPh>
    <rPh sb="5" eb="7">
      <t>キョウヨウ</t>
    </rPh>
    <rPh sb="7" eb="9">
      <t>ブブン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</si>
  <si>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</si>
  <si>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</si>
  <si>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</si>
  <si>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</si>
  <si>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</si>
  <si>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</si>
  <si>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50,000円/kW</t>
    <rPh sb="6" eb="7">
      <t>エン</t>
    </rPh>
    <phoneticPr fontId="3"/>
  </si>
  <si>
    <t>※基準別表2</t>
    <rPh sb="1" eb="3">
      <t>キジュン</t>
    </rPh>
    <rPh sb="3" eb="5">
      <t>ベッピョウ</t>
    </rPh>
    <phoneticPr fontId="3"/>
  </si>
  <si>
    <t>20,000円/kW</t>
    <rPh sb="6" eb="7">
      <t>エン</t>
    </rPh>
    <phoneticPr fontId="3"/>
  </si>
  <si>
    <t>※基準別表3</t>
    <phoneticPr fontId="3"/>
  </si>
  <si>
    <t>【Ｃ】当該周辺機器に係る太陽光発電システムの発電出力
           (直流電力変換装置以外)</t>
    <phoneticPr fontId="3"/>
  </si>
  <si>
    <t>※基準別表3</t>
    <rPh sb="1" eb="3">
      <t>キジュン</t>
    </rPh>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</si>
  <si>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</si>
  <si>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</si>
  <si>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※基準別表5</t>
    <rPh sb="1" eb="3">
      <t>キジュン</t>
    </rPh>
    <rPh sb="3" eb="5">
      <t>ベッピョウ</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</si>
  <si>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</si>
  <si>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</si>
  <si>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</si>
  <si>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</si>
  <si>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</si>
  <si>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</si>
  <si>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</si>
  <si>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</si>
  <si>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</si>
  <si>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</si>
  <si>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該当有り</t>
    <rPh sb="0" eb="2">
      <t>ガイトウ</t>
    </rPh>
    <rPh sb="2" eb="3">
      <t>ア</t>
    </rPh>
    <phoneticPr fontId="3"/>
  </si>
  <si>
    <t>該当無し</t>
    <rPh sb="0" eb="2">
      <t>ガイトウ</t>
    </rPh>
    <rPh sb="2" eb="3">
      <t>ナ</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</si>
  <si>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</si>
  <si>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</si>
  <si>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合計（①+②+③+④）</t>
    <rPh sb="0" eb="2">
      <t>ゴウケイ</t>
    </rPh>
    <phoneticPr fontId="3"/>
  </si>
  <si>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3"/>
  </si>
  <si>
    <t>※2　V2Hの設置に係るV2H以外の材料費及び工事費は、「③V2Hの設置に係る材料費及び工事費（助成対象外）」に記載して
　　 ください。</t>
    <phoneticPr fontId="3"/>
  </si>
  <si>
    <t>※未入力の場合、0円で申請したとみなします。</t>
    <phoneticPr fontId="3"/>
  </si>
  <si>
    <r>
      <t xml:space="preserve">・合計金額
</t>
    </r>
    <r>
      <rPr>
        <sz val="9"/>
        <color rgb="FFFF0000"/>
        <rFont val="游ゴシック"/>
        <family val="3"/>
        <charset val="128"/>
        <scheme val="minor"/>
      </rPr>
      <t>・蓄電容量×15万（単位住戸あたり）に関しては関数によるロックなしのため、要手計算</t>
    </r>
    <rPh sb="1" eb="5">
      <t>ゴウケイキンガク</t>
    </rPh>
    <rPh sb="7" eb="11">
      <t>チクデンヨウリョウ</t>
    </rPh>
    <rPh sb="14" eb="15">
      <t>マン</t>
    </rPh>
    <rPh sb="16" eb="18">
      <t>タンイ</t>
    </rPh>
    <rPh sb="18" eb="20">
      <t>ジュウコ</t>
    </rPh>
    <rPh sb="25" eb="26">
      <t>カン</t>
    </rPh>
    <rPh sb="29" eb="31">
      <t>カンスウ</t>
    </rPh>
    <rPh sb="43" eb="44">
      <t>ヨウ</t>
    </rPh>
    <rPh sb="44" eb="45">
      <t>テ</t>
    </rPh>
    <rPh sb="45" eb="47">
      <t>ケイサン</t>
    </rPh>
    <phoneticPr fontId="3"/>
  </si>
  <si>
    <t>・合計金額
・蓄電容量×15万円</t>
    <rPh sb="1" eb="5">
      <t>ゴウケイキンガク</t>
    </rPh>
    <phoneticPr fontId="3"/>
  </si>
  <si>
    <t>・合計金額
・蓄電容量×19万円
・95万円</t>
    <rPh sb="1" eb="3">
      <t>ゴウケイ</t>
    </rPh>
    <rPh sb="3" eb="5">
      <t>キンガク</t>
    </rPh>
    <rPh sb="20" eb="21">
      <t>マン</t>
    </rPh>
    <rPh sb="21" eb="22">
      <t>エン</t>
    </rPh>
    <phoneticPr fontId="3"/>
  </si>
  <si>
    <t>蓄電池システムを2台以上設置する場合は、すべての機器を以下に記入してください。</t>
    <rPh sb="24" eb="26">
      <t>キキ</t>
    </rPh>
    <rPh sb="27" eb="29">
      <t>イカ</t>
    </rPh>
    <phoneticPr fontId="3"/>
  </si>
  <si>
    <t>それぞれ1台ごとの金額、蓄電容量を記入してください。</t>
    <rPh sb="5" eb="6">
      <t>ダイ</t>
    </rPh>
    <rPh sb="9" eb="11">
      <t>キンガク</t>
    </rPh>
    <rPh sb="12" eb="14">
      <t>チクデン</t>
    </rPh>
    <rPh sb="14" eb="16">
      <t>ヨウリョウ</t>
    </rPh>
    <rPh sb="17" eb="19">
      <t>キニュウ</t>
    </rPh>
    <phoneticPr fontId="3"/>
  </si>
  <si>
    <t>購入金額（税抜）
（工事費等を除く機器費）</t>
    <phoneticPr fontId="3"/>
  </si>
  <si>
    <t>蓄電池システムの設置に係る
材料費及び工事費（税抜）
（機器費を除く）</t>
    <phoneticPr fontId="3"/>
  </si>
  <si>
    <t>←E</t>
    <phoneticPr fontId="3"/>
  </si>
  <si>
    <t xml:space="preserve"> ←EとFのうち低い額</t>
    <rPh sb="8" eb="9">
      <t>ヒク</t>
    </rPh>
    <rPh sb="10" eb="11">
      <t>ガク</t>
    </rPh>
    <phoneticPr fontId="3"/>
  </si>
  <si>
    <t>Fの額</t>
    <rPh sb="2" eb="3">
      <t>ガク</t>
    </rPh>
    <phoneticPr fontId="3"/>
  </si>
  <si>
    <t>←F</t>
    <phoneticPr fontId="3"/>
  </si>
  <si>
    <r>
      <rPr>
        <b/>
        <sz val="10"/>
        <rFont val="游ゴシック"/>
        <family val="3"/>
        <charset val="128"/>
        <scheme val="minor"/>
      </rPr>
      <t>　太陽光発電システムの助成対象経費合計を記入してください。</t>
    </r>
    <r>
      <rPr>
        <sz val="10"/>
        <rFont val="游ゴシック"/>
        <family val="3"/>
        <charset val="128"/>
        <scheme val="minor"/>
      </rPr>
      <t xml:space="preserve">
　※太陽光発電システムの設備の設置に係る機器費、材料費及び工事費。太陽光電池の架台設置に係る材料費及び
　　工事費含む（税抜）</t>
    </r>
    <phoneticPr fontId="3"/>
  </si>
  <si>
    <t>太陽光発電システムの戸別受電が確認できる書類</t>
    <phoneticPr fontId="3"/>
  </si>
  <si>
    <t>9</t>
  </si>
  <si>
    <t>10</t>
  </si>
  <si>
    <t>11</t>
  </si>
  <si>
    <t>12</t>
  </si>
  <si>
    <t>13</t>
  </si>
  <si>
    <t>15</t>
    <phoneticPr fontId="3"/>
  </si>
  <si>
    <t>17</t>
  </si>
  <si>
    <t>22</t>
  </si>
  <si>
    <t>令和6年10月1日以降に交付申請を行った方用</t>
    <rPh sb="0" eb="2">
      <t>レイワ</t>
    </rPh>
    <rPh sb="3" eb="4">
      <t>ネン</t>
    </rPh>
    <rPh sb="6" eb="7">
      <t>ツキ</t>
    </rPh>
    <rPh sb="8" eb="9">
      <t>ヒ</t>
    </rPh>
    <rPh sb="9" eb="11">
      <t>イコウ</t>
    </rPh>
    <rPh sb="12" eb="16">
      <t>コウフシンセイ</t>
    </rPh>
    <rPh sb="17" eb="18">
      <t>オコナ</t>
    </rPh>
    <rPh sb="20" eb="21">
      <t>カタ</t>
    </rPh>
    <rPh sb="21" eb="22">
      <t>ヨウ</t>
    </rPh>
    <phoneticPr fontId="3"/>
  </si>
  <si>
    <t>（令和6年10月1日以降に交付申請を行った方用）</t>
    <rPh sb="1" eb="3">
      <t>レイワ</t>
    </rPh>
    <rPh sb="4" eb="5">
      <t>ネン</t>
    </rPh>
    <rPh sb="7" eb="8">
      <t>ガツ</t>
    </rPh>
    <rPh sb="8" eb="12">
      <t>ツイタチイコウ</t>
    </rPh>
    <rPh sb="13" eb="15">
      <t>コウフ</t>
    </rPh>
    <rPh sb="15" eb="17">
      <t>シンセイ</t>
    </rPh>
    <rPh sb="18" eb="19">
      <t>オコナ</t>
    </rPh>
    <rPh sb="21" eb="22">
      <t>カタ</t>
    </rPh>
    <rPh sb="22" eb="23">
      <t>ヨウ</t>
    </rPh>
    <phoneticPr fontId="3"/>
  </si>
  <si>
    <t>国及び他の地方公共団体による補助金の交付を受ける場合で、東京ゼロエミ住宅普及促進事業の助成金交付額と当該補助金の合計額が助成対象経費を超えている場合のみ</t>
    <rPh sb="72" eb="74">
      <t>バアイ</t>
    </rPh>
    <phoneticPr fontId="3"/>
  </si>
  <si>
    <t>東京ゼロエミ住宅普及促進事業助成金</t>
    <rPh sb="0" eb="2">
      <t>トウキョウ</t>
    </rPh>
    <rPh sb="6" eb="8">
      <t>ジュウタク</t>
    </rPh>
    <rPh sb="10" eb="12">
      <t>ソクシン</t>
    </rPh>
    <rPh sb="12" eb="14">
      <t>ジギョウ</t>
    </rPh>
    <rPh sb="14" eb="17">
      <t>ジョセイキン</t>
    </rPh>
    <phoneticPr fontId="3"/>
  </si>
  <si>
    <t>東京ゼロエミ住宅普及促進事業　助成事業実績報告書兼助成金交付請求書</t>
    <rPh sb="0" eb="2">
      <t>トウキョウ</t>
    </rPh>
    <rPh sb="6" eb="8">
      <t>ジュウタク</t>
    </rPh>
    <rPh sb="8" eb="10">
      <t>フキュウ</t>
    </rPh>
    <rPh sb="10" eb="12">
      <t>ソクシン</t>
    </rPh>
    <rPh sb="12" eb="14">
      <t>ジギョウ</t>
    </rPh>
    <phoneticPr fontId="16"/>
  </si>
  <si>
    <t>国及び他の地方公共団体による補助金の交付を受ける場合、東京ゼロエミ住宅普及促進事業の助成金交付額と当該補助金の合計額が助成対象経費を超えないことを確認している。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37">
      <t>フキュウ</t>
    </rPh>
    <rPh sb="37" eb="39">
      <t>ソクシン</t>
    </rPh>
    <rPh sb="39" eb="41">
      <t>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</si>
  <si>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</si>
  <si>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各助成金申請金額は、助成対象経費を超えないことを理解している。
※各申請金額は交付決定額及び助成対象経費を超えることができません。交付決定通知に記載された交付決定額及び助成対象経費を確認のうえ、
　申請金額を記入してください。</t>
    <rPh sb="0" eb="1">
      <t>カク</t>
    </rPh>
    <rPh sb="24" eb="26">
      <t>リカイ</t>
    </rPh>
    <phoneticPr fontId="3"/>
  </si>
  <si>
    <t>機能性太陽光発電システム申請金額
（当該周辺機器に係る申請金額含む）</t>
    <rPh sb="31" eb="32">
      <t>フク</t>
    </rPh>
    <phoneticPr fontId="3"/>
  </si>
  <si>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</si>
  <si>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</si>
  <si>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</si>
  <si>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</si>
  <si>
    <t>　公益財団法人東京都環境公社が定める東京ゼロエミ住宅普及促進事業助成金交付要綱第18条の規定に基づき、以下のとおり助成事業の工事の完了を報告します。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</si>
  <si>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t>太陽光発電システムのパワーコンディショナーを設置
している住戸及び共用部分数</t>
    <phoneticPr fontId="3"/>
  </si>
  <si>
    <t>②蓄電池システムの設置に係る
　材料費及び工事費（助成対象）</t>
    <rPh sb="1" eb="4">
      <t>チクデンチ</t>
    </rPh>
    <rPh sb="9" eb="11">
      <t>セッチ</t>
    </rPh>
    <rPh sb="12" eb="13">
      <t>カカ</t>
    </rPh>
    <rPh sb="16" eb="19">
      <t>ザイリョウヒ</t>
    </rPh>
    <rPh sb="19" eb="20">
      <t>オヨ</t>
    </rPh>
    <rPh sb="21" eb="24">
      <t>コウジヒ</t>
    </rPh>
    <phoneticPr fontId="3"/>
  </si>
  <si>
    <t>③蓄電池システムの設置に係る
　材料費及び工事費（助成対象外）※2</t>
    <rPh sb="1" eb="4">
      <t>チクデンチ</t>
    </rPh>
    <rPh sb="9" eb="11">
      <t>セッチ</t>
    </rPh>
    <rPh sb="12" eb="13">
      <t>カカ</t>
    </rPh>
    <rPh sb="16" eb="19">
      <t>ザイリョウヒ</t>
    </rPh>
    <rPh sb="19" eb="20">
      <t>オヨ</t>
    </rPh>
    <rPh sb="21" eb="24">
      <t>コウジヒ</t>
    </rPh>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</si>
  <si>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</si>
  <si>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</si>
  <si>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4</t>
    <phoneticPr fontId="3"/>
  </si>
  <si>
    <t>5</t>
    <phoneticPr fontId="3"/>
  </si>
  <si>
    <t>6</t>
    <phoneticPr fontId="3"/>
  </si>
  <si>
    <t>14</t>
    <phoneticPr fontId="3"/>
  </si>
  <si>
    <t>18</t>
    <phoneticPr fontId="3"/>
  </si>
  <si>
    <t>19</t>
    <phoneticPr fontId="3"/>
  </si>
  <si>
    <t>23</t>
    <phoneticPr fontId="3"/>
  </si>
  <si>
    <t>住宅供給による助成事業者の地位承継届出書及び売買契約書又は広告物等</t>
    <rPh sb="0" eb="4">
      <t>ジュウタクキョウキュウ</t>
    </rPh>
    <rPh sb="7" eb="12">
      <t>ジョセイジギョウシャ</t>
    </rPh>
    <rPh sb="13" eb="17">
      <t>チイショウケイ</t>
    </rPh>
    <rPh sb="17" eb="20">
      <t>トドケデショ</t>
    </rPh>
    <rPh sb="20" eb="21">
      <t>オヨ</t>
    </rPh>
    <rPh sb="22" eb="27">
      <t>バイバイケイヤクショ</t>
    </rPh>
    <rPh sb="27" eb="28">
      <t>マタ</t>
    </rPh>
    <rPh sb="29" eb="32">
      <t>コウコクブツ</t>
    </rPh>
    <rPh sb="32" eb="33">
      <t>ナド</t>
    </rPh>
    <phoneticPr fontId="3"/>
  </si>
  <si>
    <t>太陽光発電システムに係る費用が確認できる書類</t>
    <rPh sb="12" eb="14">
      <t>ヒヨウ</t>
    </rPh>
    <phoneticPr fontId="3"/>
  </si>
  <si>
    <t>機能性PVおよび周辺機器の設置に係る書類（※設置方法の確認ができること）
（保証書の使用者控え、出荷証明書、出力対比表、屋根伏図、屋根写真等）</t>
    <rPh sb="8" eb="10">
      <t>シュウヘン</t>
    </rPh>
    <rPh sb="10" eb="12">
      <t>キキ</t>
    </rPh>
    <rPh sb="13" eb="15">
      <t>セッチ</t>
    </rPh>
    <rPh sb="16" eb="17">
      <t>カカ</t>
    </rPh>
    <rPh sb="18" eb="20">
      <t>ショルイ</t>
    </rPh>
    <rPh sb="22" eb="26">
      <t>セッチホウホウ</t>
    </rPh>
    <rPh sb="27" eb="29">
      <t>カクニン</t>
    </rPh>
    <rPh sb="54" eb="56">
      <t>シュツリョク</t>
    </rPh>
    <rPh sb="56" eb="59">
      <t>タイヒヒョウ</t>
    </rPh>
    <rPh sb="60" eb="63">
      <t>ヤネフ</t>
    </rPh>
    <rPh sb="63" eb="64">
      <t>ズ</t>
    </rPh>
    <rPh sb="65" eb="69">
      <t>ヤネシャシン</t>
    </rPh>
    <rPh sb="69" eb="70">
      <t>ナド</t>
    </rPh>
    <phoneticPr fontId="3"/>
  </si>
  <si>
    <t>（太陽光発電システム申請金額 + 機能性PV申請金額 + 当該周辺機器に係る申請金額 + 架台設置に係る申請金額）</t>
    <phoneticPr fontId="3"/>
  </si>
  <si>
    <t>機能性PV申請金額（当該周辺機器に係る申請金額含む）</t>
    <rPh sb="0" eb="3">
      <t>キノウセイ</t>
    </rPh>
    <rPh sb="5" eb="7">
      <t>シンセイ</t>
    </rPh>
    <rPh sb="7" eb="9">
      <t>キンガク</t>
    </rPh>
    <rPh sb="23" eb="24">
      <t>フク</t>
    </rPh>
    <phoneticPr fontId="3"/>
  </si>
  <si>
    <t>機能性PV申請金額（当該周辺機器に係る申請金額含む）の申請金額合計</t>
    <rPh sb="27" eb="31">
      <t>シンセイキンガク</t>
    </rPh>
    <rPh sb="31" eb="33">
      <t>ゴウケイ</t>
    </rPh>
    <phoneticPr fontId="3"/>
  </si>
  <si>
    <t>周辺機器</t>
    <phoneticPr fontId="3"/>
  </si>
  <si>
    <t>イ.市場における標準品との価格差が中程度の機能性PV製品</t>
    <phoneticPr fontId="3"/>
  </si>
  <si>
    <t>ア.市場における標準品との価格差が大きい機能性PV製品</t>
    <phoneticPr fontId="3"/>
  </si>
  <si>
    <t>【Ｂ】機能性PVに該当するkW数</t>
    <phoneticPr fontId="3"/>
  </si>
  <si>
    <t>機能性PV・周辺機器の種別</t>
    <rPh sb="6" eb="10">
      <t>シュウヘンキキ</t>
    </rPh>
    <rPh sb="11" eb="13">
      <t>シュベツ</t>
    </rPh>
    <phoneticPr fontId="3"/>
  </si>
  <si>
    <t>住戸No.</t>
    <phoneticPr fontId="3"/>
  </si>
  <si>
    <t>住戸ごとの合計</t>
    <rPh sb="0" eb="2">
      <t>ジュウコ</t>
    </rPh>
    <rPh sb="5" eb="7">
      <t>ゴウケイ</t>
    </rPh>
    <phoneticPr fontId="3"/>
  </si>
  <si>
    <t>イ. 機能性PV</t>
    <phoneticPr fontId="3"/>
  </si>
  <si>
    <t>ア. 機能性PV</t>
    <phoneticPr fontId="3"/>
  </si>
  <si>
    <r>
      <t xml:space="preserve">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※直流電力変換装置</t>
    </r>
    <phoneticPr fontId="3"/>
  </si>
  <si>
    <r>
      <t xml:space="preserve">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※直流電力変換装置以外</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</si>
  <si>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</si>
  <si>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sz val="8"/>
        <color theme="1"/>
        <rFont val="游ゴシック"/>
        <family val="3"/>
        <charset val="128"/>
        <scheme val="minor"/>
      </rPr>
      <t>大きい</t>
    </r>
    <r>
      <rPr>
        <sz val="8"/>
        <color theme="1"/>
        <rFont val="游ゴシック"/>
        <family val="3"/>
        <charset val="128"/>
        <scheme val="minor"/>
      </rPr>
      <t>機能性PVの製品</t>
    </r>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</si>
  <si>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</si>
  <si>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</si>
  <si>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t>発電出力×機能性PVのｋｗ÷モジュールｋｗ</t>
    <rPh sb="0" eb="4">
      <t>ハツデンシュツリョク</t>
    </rPh>
    <rPh sb="5" eb="8">
      <t>キノウセイ</t>
    </rPh>
    <phoneticPr fontId="3"/>
  </si>
  <si>
    <t>周辺機器
PV出力最適化 　</t>
    <phoneticPr fontId="3"/>
  </si>
  <si>
    <t>機能性PVに該当するkW数</t>
    <phoneticPr fontId="3"/>
  </si>
  <si>
    <t>パワー
コンディショナー</t>
    <phoneticPr fontId="3"/>
  </si>
  <si>
    <t>モジュール</t>
    <phoneticPr fontId="3"/>
  </si>
  <si>
    <t>【D】</t>
    <phoneticPr fontId="3"/>
  </si>
  <si>
    <t>【C】</t>
    <phoneticPr fontId="3"/>
  </si>
  <si>
    <t>【B】</t>
    <phoneticPr fontId="3"/>
  </si>
  <si>
    <t>【A】</t>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</si>
  <si>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</si>
  <si>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</si>
  <si>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</si>
  <si>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太陽光発電システムの発電出力を以下に入力してください。</t>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</si>
  <si>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</si>
  <si>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所有権者</t>
    <rPh sb="0" eb="4">
      <t>ショユウケンシャ</t>
    </rPh>
    <phoneticPr fontId="3"/>
  </si>
  <si>
    <t>集合合計</t>
    <rPh sb="0" eb="2">
      <t>シュウゴウ</t>
    </rPh>
    <rPh sb="2" eb="4">
      <t>ゴウケイ</t>
    </rPh>
    <phoneticPr fontId="3"/>
  </si>
  <si>
    <t>集合A</t>
    <rPh sb="0" eb="2">
      <t>シュウゴウ</t>
    </rPh>
    <phoneticPr fontId="3"/>
  </si>
  <si>
    <t>水準A</t>
    <rPh sb="0" eb="2">
      <t>スイジュン</t>
    </rPh>
    <phoneticPr fontId="3"/>
  </si>
  <si>
    <t>集合B</t>
    <rPh sb="0" eb="2">
      <t>シュウゴウ</t>
    </rPh>
    <phoneticPr fontId="3"/>
  </si>
  <si>
    <t>水準B</t>
    <rPh sb="0" eb="2">
      <t>スイジュン</t>
    </rPh>
    <phoneticPr fontId="3"/>
  </si>
  <si>
    <t>集合C</t>
    <rPh sb="0" eb="2">
      <t>シュウゴウ</t>
    </rPh>
    <phoneticPr fontId="3"/>
  </si>
  <si>
    <t>水準C</t>
    <rPh sb="0" eb="2">
      <t>スイジュン</t>
    </rPh>
    <phoneticPr fontId="3"/>
  </si>
  <si>
    <t>集合住宅の住戸数</t>
    <rPh sb="0" eb="4">
      <t>シュウゴウジュウタク</t>
    </rPh>
    <rPh sb="5" eb="8">
      <t>ジュウコスウ</t>
    </rPh>
    <phoneticPr fontId="3"/>
  </si>
  <si>
    <t>単位住戸
の番号</t>
    <rPh sb="0" eb="4">
      <t>タンイジュウコ</t>
    </rPh>
    <rPh sb="6" eb="8">
      <t>バンゴウ</t>
    </rPh>
    <phoneticPr fontId="3"/>
  </si>
  <si>
    <t>No.</t>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</si>
  <si>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</si>
  <si>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A</t>
    <phoneticPr fontId="3"/>
  </si>
  <si>
    <t>住宅の適合水準をプルダウンより選択、若しくは記入してください。</t>
    <rPh sb="0" eb="2">
      <t>ジュウタク</t>
    </rPh>
    <rPh sb="3" eb="5">
      <t>テキゴウ</t>
    </rPh>
    <phoneticPr fontId="3"/>
  </si>
  <si>
    <t>B</t>
    <phoneticPr fontId="3"/>
  </si>
  <si>
    <t>C</t>
    <phoneticPr fontId="3"/>
  </si>
  <si>
    <t>リース等</t>
    <rPh sb="3" eb="4">
      <t>ナド</t>
    </rPh>
    <phoneticPr fontId="3"/>
  </si>
  <si>
    <t>戸建A</t>
    <rPh sb="0" eb="2">
      <t>コダテ</t>
    </rPh>
    <phoneticPr fontId="3"/>
  </si>
  <si>
    <t>建築主所有</t>
    <rPh sb="0" eb="3">
      <t>ケンチクヌシ</t>
    </rPh>
    <rPh sb="3" eb="5">
      <t>ショユウ</t>
    </rPh>
    <phoneticPr fontId="3"/>
  </si>
  <si>
    <t>戸建B</t>
    <rPh sb="0" eb="2">
      <t>コダテ</t>
    </rPh>
    <phoneticPr fontId="3"/>
  </si>
  <si>
    <t>申請なし</t>
    <rPh sb="0" eb="2">
      <t>シンセイ</t>
    </rPh>
    <phoneticPr fontId="3"/>
  </si>
  <si>
    <t>戸建C</t>
    <phoneticPr fontId="3"/>
  </si>
  <si>
    <t>架台設置の有無</t>
    <rPh sb="0" eb="2">
      <t>カダイ</t>
    </rPh>
    <rPh sb="2" eb="4">
      <t>セッチ</t>
    </rPh>
    <rPh sb="5" eb="7">
      <t>ウム</t>
    </rPh>
    <phoneticPr fontId="3"/>
  </si>
  <si>
    <t>オール電化</t>
    <rPh sb="3" eb="5">
      <t>デンカ</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</si>
  <si>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</si>
  <si>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戸別連携</t>
    <rPh sb="0" eb="4">
      <t>コベツレンケイ</t>
    </rPh>
    <phoneticPr fontId="3"/>
  </si>
  <si>
    <t>集合</t>
  </si>
  <si>
    <t>V2H 該当無しの申請額</t>
    <rPh sb="4" eb="6">
      <t>ガイトウ</t>
    </rPh>
    <rPh sb="6" eb="7">
      <t>ナ</t>
    </rPh>
    <rPh sb="9" eb="11">
      <t>シンセイ</t>
    </rPh>
    <rPh sb="11" eb="12">
      <t>ガク</t>
    </rPh>
    <phoneticPr fontId="3"/>
  </si>
  <si>
    <t>V2H 該当有りの申請額</t>
    <rPh sb="4" eb="6">
      <t>ガイトウ</t>
    </rPh>
    <rPh sb="6" eb="7">
      <t>ア</t>
    </rPh>
    <rPh sb="9" eb="11">
      <t>シンセイ</t>
    </rPh>
    <rPh sb="11" eb="12">
      <t>ガク</t>
    </rPh>
    <phoneticPr fontId="3"/>
  </si>
  <si>
    <t>助成額（①～②のいずれか小さい額）</t>
    <phoneticPr fontId="3"/>
  </si>
  <si>
    <t>蓄電池システムの設置に
係る材料費及び工事費（税抜）
（機器費を除く）※</t>
    <rPh sb="0" eb="3">
      <t>チクデンチ</t>
    </rPh>
    <rPh sb="8" eb="10">
      <t>セッチ</t>
    </rPh>
    <rPh sb="12" eb="13">
      <t>カカ</t>
    </rPh>
    <rPh sb="14" eb="17">
      <t>ザイリョウヒ</t>
    </rPh>
    <rPh sb="17" eb="18">
      <t>オヨ</t>
    </rPh>
    <rPh sb="19" eb="22">
      <t>コウジヒ</t>
    </rPh>
    <rPh sb="28" eb="31">
      <t>キキヒ</t>
    </rPh>
    <rPh sb="32" eb="33">
      <t>ノゾ</t>
    </rPh>
    <phoneticPr fontId="3"/>
  </si>
  <si>
    <t>助成額（①～③のいずれか小さい額）</t>
    <phoneticPr fontId="3"/>
  </si>
  <si>
    <t>計算シート（蓄電池複数台）　※提出不要</t>
    <rPh sb="0" eb="2">
      <t>ケイサン</t>
    </rPh>
    <rPh sb="6" eb="9">
      <t>チクデンチ</t>
    </rPh>
    <rPh sb="9" eb="11">
      <t>フクスウ</t>
    </rPh>
    <rPh sb="11" eb="12">
      <t>ダイ</t>
    </rPh>
    <rPh sb="15" eb="17">
      <t>テイシュツ</t>
    </rPh>
    <rPh sb="17" eb="19">
      <t>フヨウ</t>
    </rPh>
    <phoneticPr fontId="3"/>
  </si>
  <si>
    <t>計算シート（住宅・太陽光）　※提出不要</t>
    <rPh sb="0" eb="2">
      <t>ケイサン</t>
    </rPh>
    <rPh sb="6" eb="8">
      <t>ジュウタク</t>
    </rPh>
    <rPh sb="9" eb="12">
      <t>タイヨウコウ</t>
    </rPh>
    <rPh sb="15" eb="17">
      <t>テイシュツ</t>
    </rPh>
    <rPh sb="17" eb="19">
      <t>フヨウ</t>
    </rPh>
    <phoneticPr fontId="3"/>
  </si>
  <si>
    <t>計算シート（太陽光 戸別連携）　※提出不要</t>
    <rPh sb="0" eb="2">
      <t>ケイサン</t>
    </rPh>
    <rPh sb="6" eb="9">
      <t>タイヨウコウ</t>
    </rPh>
    <rPh sb="10" eb="14">
      <t>コベツレンケイ</t>
    </rPh>
    <rPh sb="17" eb="19">
      <t>テイシュツ</t>
    </rPh>
    <rPh sb="19" eb="21">
      <t>フヨウ</t>
    </rPh>
    <phoneticPr fontId="3"/>
  </si>
  <si>
    <t>計算シート（蓄電池・V2H）　※提出不要</t>
    <rPh sb="0" eb="2">
      <t>ケイサン</t>
    </rPh>
    <rPh sb="6" eb="9">
      <t>チクデンチ</t>
    </rPh>
    <rPh sb="16" eb="18">
      <t>テイシュツ</t>
    </rPh>
    <rPh sb="18" eb="20">
      <t>フヨウ</t>
    </rPh>
    <phoneticPr fontId="3"/>
  </si>
  <si>
    <t>②太陽光発電システム</t>
    <rPh sb="1" eb="4">
      <t>タイヨウコウ</t>
    </rPh>
    <rPh sb="4" eb="6">
      <t>ハツデン</t>
    </rPh>
    <phoneticPr fontId="3"/>
  </si>
  <si>
    <t>②太陽光発電システム（戸別連携）</t>
    <rPh sb="1" eb="4">
      <t>タイヨウコウ</t>
    </rPh>
    <rPh sb="4" eb="6">
      <t>ハツデン</t>
    </rPh>
    <rPh sb="11" eb="15">
      <t>コベツレンケイ</t>
    </rPh>
    <phoneticPr fontId="3"/>
  </si>
  <si>
    <r>
      <t xml:space="preserve">ゼロエミ
認証書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5" eb="7">
      <t>ニンショウ</t>
    </rPh>
    <rPh sb="7" eb="8">
      <t>ショ</t>
    </rPh>
    <rPh sb="10" eb="12">
      <t>キサイ</t>
    </rPh>
    <rPh sb="14" eb="16">
      <t>ハツデン</t>
    </rPh>
    <rPh sb="16" eb="17">
      <t>シュツ</t>
    </rPh>
    <rPh sb="17" eb="18">
      <t>チカラ</t>
    </rPh>
    <phoneticPr fontId="3"/>
  </si>
  <si>
    <r>
      <t xml:space="preserve">ゼロエミ
認証書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5" eb="7">
      <t>ニンショウ</t>
    </rPh>
    <rPh sb="10" eb="12">
      <t>キサイ</t>
    </rPh>
    <rPh sb="14" eb="16">
      <t>ハツデン</t>
    </rPh>
    <rPh sb="16" eb="17">
      <t>シュツ</t>
    </rPh>
    <rPh sb="17" eb="18">
      <t>チカラ</t>
    </rPh>
    <phoneticPr fontId="3"/>
  </si>
  <si>
    <t>③蓄電池システム</t>
    <rPh sb="1" eb="4">
      <t>チクデンチ</t>
    </rPh>
    <phoneticPr fontId="3"/>
  </si>
  <si>
    <t>購入金額（税抜）
（工事費等を除く機器費）※</t>
    <rPh sb="0" eb="2">
      <t>コウニュウ</t>
    </rPh>
    <rPh sb="2" eb="4">
      <t>キンガク</t>
    </rPh>
    <rPh sb="5" eb="7">
      <t>ゼイヌキ</t>
    </rPh>
    <rPh sb="10" eb="13">
      <t>コウジヒ</t>
    </rPh>
    <rPh sb="13" eb="14">
      <t>ナド</t>
    </rPh>
    <rPh sb="15" eb="16">
      <t>ノゾ</t>
    </rPh>
    <rPh sb="17" eb="19">
      <t>キキ</t>
    </rPh>
    <rPh sb="19" eb="20">
      <t>ヒ</t>
    </rPh>
    <phoneticPr fontId="3"/>
  </si>
  <si>
    <t>購入金額には1台分の購入金額を記入してください。
蓄電容量には1台分の蓄電容量を記入してください。</t>
    <rPh sb="0" eb="2">
      <t>コウニュウ</t>
    </rPh>
    <rPh sb="2" eb="4">
      <t>キンガク</t>
    </rPh>
    <rPh sb="7" eb="9">
      <t>ダイブン</t>
    </rPh>
    <rPh sb="10" eb="12">
      <t>コウニュウ</t>
    </rPh>
    <rPh sb="12" eb="14">
      <t>キンガク</t>
    </rPh>
    <rPh sb="15" eb="17">
      <t>キニュウ</t>
    </rPh>
    <rPh sb="25" eb="27">
      <t>チクデン</t>
    </rPh>
    <rPh sb="27" eb="29">
      <t>ヨウリョウ</t>
    </rPh>
    <rPh sb="32" eb="34">
      <t>ダイブン</t>
    </rPh>
    <rPh sb="35" eb="37">
      <t>チクデン</t>
    </rPh>
    <rPh sb="37" eb="39">
      <t>ヨウリョウ</t>
    </rPh>
    <rPh sb="40" eb="42">
      <t>キニュウ</t>
    </rPh>
    <phoneticPr fontId="3"/>
  </si>
  <si>
    <t>複数台設置の場合は計算シート（蓄電池複数）をご確認ください。</t>
    <rPh sb="0" eb="3">
      <t>フクスウダイ</t>
    </rPh>
    <rPh sb="3" eb="5">
      <t>セッチ</t>
    </rPh>
    <rPh sb="6" eb="8">
      <t>バアイ</t>
    </rPh>
    <rPh sb="9" eb="11">
      <t>ケイサン</t>
    </rPh>
    <rPh sb="15" eb="18">
      <t>チクデンチ</t>
    </rPh>
    <rPh sb="18" eb="20">
      <t>フクスウ</t>
    </rPh>
    <rPh sb="23" eb="25">
      <t>カクニン</t>
    </rPh>
    <phoneticPr fontId="3"/>
  </si>
  <si>
    <t>集合住宅で戸別連携の場合は計算シート（戸別連携）をご確認ください。</t>
    <rPh sb="0" eb="4">
      <t>シュウゴウジュウタク</t>
    </rPh>
    <rPh sb="5" eb="9">
      <t>コベツレンケイ</t>
    </rPh>
    <rPh sb="10" eb="12">
      <t>バアイ</t>
    </rPh>
    <rPh sb="13" eb="15">
      <t>ケイサン</t>
    </rPh>
    <rPh sb="19" eb="23">
      <t>コベツレンケイ</t>
    </rPh>
    <rPh sb="26" eb="28">
      <t>カクニン</t>
    </rPh>
    <phoneticPr fontId="3"/>
  </si>
  <si>
    <t>④V2H申請金額</t>
    <rPh sb="4" eb="6">
      <t>シンセイ</t>
    </rPh>
    <rPh sb="6" eb="8">
      <t>キンガク</t>
    </rPh>
    <phoneticPr fontId="3"/>
  </si>
  <si>
    <t>③蓄電池システム（蓄電池複数台）</t>
    <rPh sb="1" eb="4">
      <t>チクデンチ</t>
    </rPh>
    <phoneticPr fontId="3"/>
  </si>
  <si>
    <r>
      <t xml:space="preserve">①蓄電池システム機器費全額
</t>
    </r>
    <r>
      <rPr>
        <b/>
        <sz val="11"/>
        <color rgb="FFFF0000"/>
        <rFont val="游ゴシック"/>
        <family val="3"/>
        <charset val="128"/>
        <scheme val="minor"/>
      </rPr>
      <t>　（パッケージ型番の価格）</t>
    </r>
    <rPh sb="1" eb="4">
      <t>チクデンチ</t>
    </rPh>
    <rPh sb="8" eb="11">
      <t>キキヒ</t>
    </rPh>
    <rPh sb="11" eb="13">
      <t>ゼンガク</t>
    </rPh>
    <phoneticPr fontId="3"/>
  </si>
  <si>
    <r>
      <t xml:space="preserve">令和6年10月1日以降に交付申請を行った方用
</t>
    </r>
    <r>
      <rPr>
        <b/>
        <sz val="9"/>
        <color rgb="FFFF0000"/>
        <rFont val="游ゴシック"/>
        <family val="3"/>
        <charset val="128"/>
        <scheme val="minor"/>
      </rPr>
      <t>（令和6年度 普及）</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</si>
</sst>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 numFmtId="186" formatCode="#,###"/>
  </numFmts>
  <fonts count="68">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b/>
      <sz val="12"/>
      <color theme="8"/>
      <name val="游ゴシック"/>
      <family val="3"/>
      <charset val="128"/>
      <scheme val="minor"/>
    </font>
    <font>
      <sz val="22"/>
      <color theme="1"/>
      <name val="游ゴシック"/>
      <family val="3"/>
      <charset val="128"/>
    </font>
    <font>
      <b/>
      <sz val="18"/>
      <color theme="1"/>
      <name val="游ゴシック"/>
      <family val="3"/>
      <charset val="128"/>
      <scheme val="minor"/>
    </font>
    <font>
      <b/>
      <sz val="9"/>
      <color theme="9"/>
      <name val="游ゴシック"/>
      <family val="3"/>
      <charset val="128"/>
      <scheme val="minor"/>
    </font>
    <font>
      <sz val="11"/>
      <color theme="9"/>
      <name val="游ゴシック"/>
      <family val="3"/>
      <charset val="128"/>
      <scheme val="minor"/>
    </font>
    <font>
      <sz val="11"/>
      <color theme="1"/>
      <name val="メイリオ"/>
      <family val="3"/>
      <charset val="128"/>
    </font>
    <font>
      <b/>
      <sz val="9"/>
      <color rgb="FFFF0000"/>
      <name val="游ゴシック"/>
      <family val="3"/>
      <charset val="128"/>
      <scheme val="minor"/>
    </font>
    <font>
      <sz val="6"/>
      <color theme="1"/>
      <name val="游ゴシック"/>
      <family val="3"/>
      <charset val="128"/>
      <scheme val="minor"/>
    </font>
    <font>
      <b/>
      <sz val="6"/>
      <color theme="1"/>
      <name val="游ゴシック"/>
      <family val="3"/>
      <charset val="128"/>
      <scheme val="minor"/>
    </font>
    <font>
      <sz val="6"/>
      <color theme="0"/>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34998626667073579"/>
        <bgColor indexed="64"/>
      </patternFill>
    </fill>
  </fills>
  <borders count="12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theme="1"/>
      </left>
      <right/>
      <top/>
      <bottom style="medium">
        <color indexed="64"/>
      </bottom>
      <diagonal/>
    </border>
    <border>
      <left/>
      <right style="dotted">
        <color theme="1"/>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theme="1"/>
      </left>
      <right/>
      <top/>
      <bottom/>
      <diagonal/>
    </border>
    <border>
      <left/>
      <right style="dotted">
        <color theme="1"/>
      </right>
      <top/>
      <bottom/>
      <diagonal/>
    </border>
    <border>
      <left style="dotted">
        <color indexed="64"/>
      </left>
      <right/>
      <top/>
      <bottom/>
      <diagonal/>
    </border>
    <border>
      <left/>
      <right style="dotted">
        <color indexed="64"/>
      </right>
      <top/>
      <bottom/>
      <diagonal/>
    </border>
    <border>
      <left style="dotted">
        <color theme="1"/>
      </left>
      <right/>
      <top style="medium">
        <color indexed="64"/>
      </top>
      <bottom/>
      <diagonal/>
    </border>
    <border>
      <left/>
      <right style="dotted">
        <color theme="1"/>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right style="thin">
        <color theme="1"/>
      </right>
      <top style="thin">
        <color theme="1"/>
      </top>
      <bottom/>
      <diagonal/>
    </border>
    <border>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thin">
        <color indexed="64"/>
      </top>
      <bottom/>
      <diagonal/>
    </border>
    <border>
      <left style="dotted">
        <color theme="1"/>
      </left>
      <right/>
      <top style="thin">
        <color indexed="64"/>
      </top>
      <bottom/>
      <diagonal/>
    </border>
    <border>
      <left/>
      <right style="dotted">
        <color theme="1"/>
      </right>
      <top style="thin">
        <color indexed="64"/>
      </top>
      <bottom/>
      <diagonal/>
    </border>
    <border>
      <left style="dotted">
        <color theme="1"/>
      </left>
      <right/>
      <top/>
      <bottom style="thin">
        <color indexed="64"/>
      </bottom>
      <diagonal/>
    </border>
    <border>
      <left/>
      <right style="dotted">
        <color theme="1"/>
      </right>
      <top/>
      <bottom style="thin">
        <color indexed="64"/>
      </bottom>
      <diagonal/>
    </border>
    <border>
      <left/>
      <right/>
      <top style="thin">
        <color theme="1"/>
      </top>
      <bottom/>
      <diagonal/>
    </border>
    <border>
      <left style="dotted">
        <color theme="1"/>
      </left>
      <right/>
      <top style="thin">
        <color theme="1"/>
      </top>
      <bottom/>
      <diagonal/>
    </border>
    <border>
      <left style="thin">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theme="1"/>
      </top>
      <bottom style="medium">
        <color indexed="64"/>
      </bottom>
      <diagonal/>
    </border>
    <border>
      <left style="thin">
        <color theme="1"/>
      </left>
      <right style="thin">
        <color theme="1"/>
      </right>
      <top/>
      <bottom style="medium">
        <color indexed="64"/>
      </bottom>
      <diagonal/>
    </border>
    <border>
      <left style="medium">
        <color indexed="64"/>
      </left>
      <right style="thin">
        <color theme="1"/>
      </right>
      <top/>
      <bottom style="medium">
        <color indexed="64"/>
      </bottom>
      <diagonal/>
    </border>
    <border>
      <left style="thin">
        <color theme="1"/>
      </left>
      <right style="medium">
        <color indexed="64"/>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style="thin">
        <color theme="1"/>
      </right>
      <top style="medium">
        <color indexed="64"/>
      </top>
      <bottom style="thin">
        <color theme="1"/>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85">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180" fontId="1" fillId="0" borderId="8" xfId="0" applyNumberFormat="1" applyFont="1"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0" fontId="13"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6" fillId="0" borderId="7" xfId="0" applyFont="1" applyBorder="1" applyAlignment="1" applyProtection="1">
      <protection hidden="1"/>
    </xf>
    <xf numFmtId="0" fontId="34" fillId="0" borderId="0" xfId="0" applyFont="1" applyProtection="1">
      <alignment vertical="center"/>
      <protection hidden="1"/>
    </xf>
    <xf numFmtId="0" fontId="34" fillId="0" borderId="0" xfId="0" applyFont="1" applyAlignment="1" applyProtection="1">
      <protection hidden="1"/>
    </xf>
    <xf numFmtId="0" fontId="2" fillId="10" borderId="9" xfId="1" applyFont="1" applyFill="1" applyBorder="1" applyAlignment="1" applyProtection="1">
      <alignment horizontal="centerContinuous" vertical="center"/>
      <protection hidden="1"/>
    </xf>
    <xf numFmtId="0" fontId="13" fillId="10" borderId="9" xfId="1" applyFont="1" applyFill="1" applyBorder="1" applyAlignment="1" applyProtection="1">
      <alignment horizontal="centerContinuous" vertical="center"/>
      <protection hidden="1"/>
    </xf>
    <xf numFmtId="0" fontId="6" fillId="0" borderId="0" xfId="0" applyFont="1" applyProtection="1">
      <alignment vertical="center"/>
      <protection locked="0"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52" fillId="10" borderId="9" xfId="1" applyFont="1" applyFill="1" applyBorder="1" applyAlignment="1" applyProtection="1">
      <alignment horizontal="centerContinuous" vertical="center"/>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0" fontId="1" fillId="0" borderId="9" xfId="0" applyFont="1" applyBorder="1" applyProtection="1">
      <alignment vertical="center"/>
      <protection hidden="1"/>
    </xf>
    <xf numFmtId="0" fontId="1"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56"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5" fillId="12" borderId="7" xfId="0" applyFont="1" applyFill="1" applyBorder="1" applyAlignment="1">
      <alignment horizontal="center" vertical="center"/>
    </xf>
    <xf numFmtId="0" fontId="1" fillId="0" borderId="7" xfId="0" applyFont="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57" fillId="0" borderId="0" xfId="0" applyFont="1" applyProtection="1">
      <alignment vertical="center"/>
      <protection hidden="1"/>
    </xf>
    <xf numFmtId="0" fontId="24" fillId="0" borderId="0" xfId="0" applyFont="1" applyProtection="1">
      <alignment vertical="center"/>
      <protection hidden="1"/>
    </xf>
    <xf numFmtId="0" fontId="58"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2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1" fillId="0" borderId="27" xfId="0" applyFont="1" applyBorder="1" applyAlignment="1" applyProtection="1">
      <alignment horizontal="left" vertical="center"/>
      <protection hidden="1"/>
    </xf>
    <xf numFmtId="0" fontId="1" fillId="0" borderId="27"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0" fontId="2" fillId="0" borderId="27" xfId="1" applyFont="1" applyBorder="1" applyProtection="1">
      <alignment vertical="center"/>
      <protection hidden="1"/>
    </xf>
    <xf numFmtId="0" fontId="2" fillId="0" borderId="33" xfId="1" applyFont="1" applyBorder="1" applyProtection="1">
      <alignment vertical="center"/>
      <protection hidden="1"/>
    </xf>
    <xf numFmtId="0" fontId="31" fillId="0" borderId="29" xfId="1" applyFont="1" applyBorder="1" applyAlignment="1" applyProtection="1">
      <alignment vertical="center" wrapText="1"/>
      <protection hidden="1"/>
    </xf>
    <xf numFmtId="0" fontId="31" fillId="0" borderId="28" xfId="1" applyFont="1" applyBorder="1" applyAlignment="1" applyProtection="1">
      <alignment vertical="center" wrapText="1"/>
      <protection hidden="1"/>
    </xf>
    <xf numFmtId="180" fontId="28" fillId="0" borderId="10" xfId="0" applyNumberFormat="1" applyFont="1" applyBorder="1" applyAlignment="1" applyProtection="1">
      <alignment horizontal="right" vertical="center"/>
      <protection locked="0"/>
    </xf>
    <xf numFmtId="0" fontId="28" fillId="0" borderId="10" xfId="0" applyFont="1" applyBorder="1" applyAlignment="1">
      <alignment horizontal="right" vertical="center"/>
    </xf>
    <xf numFmtId="0" fontId="32" fillId="0" borderId="7"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3" fillId="0" borderId="0" xfId="0" applyFont="1" applyAlignment="1" applyProtection="1">
      <protection hidden="1"/>
    </xf>
    <xf numFmtId="0" fontId="1" fillId="0" borderId="0" xfId="0" applyFont="1" applyAlignment="1" applyProtection="1">
      <alignment vertical="top"/>
      <protection hidden="1"/>
    </xf>
    <xf numFmtId="176" fontId="24" fillId="0" borderId="0" xfId="0" applyNumberFormat="1" applyFont="1" applyAlignment="1" applyProtection="1">
      <alignment horizontal="right" vertical="center"/>
      <protection hidden="1"/>
    </xf>
    <xf numFmtId="0" fontId="24" fillId="0" borderId="0" xfId="0" applyFont="1" applyAlignment="1" applyProtection="1">
      <alignment horizontal="center" vertical="center"/>
      <protection hidden="1"/>
    </xf>
    <xf numFmtId="0" fontId="31" fillId="0" borderId="4" xfId="0" applyFont="1" applyBorder="1" applyProtection="1">
      <alignment vertical="center"/>
      <protection hidden="1"/>
    </xf>
    <xf numFmtId="0" fontId="31" fillId="0" borderId="47" xfId="0" applyFont="1" applyBorder="1" applyProtection="1">
      <alignment vertical="center"/>
      <protection hidden="1"/>
    </xf>
    <xf numFmtId="0" fontId="31" fillId="0" borderId="15" xfId="0" applyFont="1" applyBorder="1" applyProtection="1">
      <alignment vertical="center"/>
      <protection hidden="1"/>
    </xf>
    <xf numFmtId="0" fontId="31" fillId="0" borderId="29" xfId="0" applyFont="1" applyBorder="1" applyProtection="1">
      <alignment vertical="center"/>
      <protection hidden="1"/>
    </xf>
    <xf numFmtId="0" fontId="62" fillId="0" borderId="0" xfId="0" applyFont="1" applyAlignment="1" applyProtection="1">
      <alignment horizontal="right" vertical="center"/>
      <protection hidden="1"/>
    </xf>
    <xf numFmtId="0" fontId="5" fillId="0" borderId="0" xfId="0" applyFont="1" applyProtection="1">
      <alignment vertical="center"/>
      <protection hidden="1"/>
    </xf>
    <xf numFmtId="0" fontId="25" fillId="0" borderId="0" xfId="0" applyFont="1" applyAlignment="1" applyProtection="1">
      <alignment horizontal="right" vertical="center"/>
      <protection hidden="1"/>
    </xf>
    <xf numFmtId="0" fontId="1" fillId="0" borderId="31" xfId="0" applyFont="1" applyBorder="1" applyAlignment="1" applyProtection="1">
      <alignment vertical="center" wrapText="1"/>
      <protection hidden="1"/>
    </xf>
    <xf numFmtId="0" fontId="1" fillId="3" borderId="8" xfId="0" applyFont="1" applyFill="1" applyBorder="1" applyAlignment="1" applyProtection="1">
      <alignment horizontal="center" vertical="center" wrapText="1"/>
      <protection hidden="1"/>
    </xf>
    <xf numFmtId="0" fontId="31" fillId="3" borderId="9" xfId="0" applyFont="1" applyFill="1" applyBorder="1" applyProtection="1">
      <alignment vertical="center"/>
      <protection hidden="1"/>
    </xf>
    <xf numFmtId="0" fontId="1" fillId="0" borderId="7" xfId="0" applyFont="1" applyBorder="1" applyAlignment="1" applyProtection="1">
      <alignment horizontal="center" wrapText="1"/>
      <protection hidden="1"/>
    </xf>
    <xf numFmtId="0" fontId="55" fillId="0" borderId="0" xfId="0" applyFont="1" applyAlignment="1" applyProtection="1">
      <protection hidden="1"/>
    </xf>
    <xf numFmtId="0" fontId="32" fillId="0" borderId="95" xfId="0" applyFont="1" applyBorder="1" applyAlignment="1" applyProtection="1">
      <alignment horizontal="center" vertical="center" wrapText="1"/>
      <protection hidden="1"/>
    </xf>
    <xf numFmtId="0" fontId="32" fillId="0" borderId="96" xfId="0" applyFont="1" applyBorder="1" applyAlignment="1" applyProtection="1">
      <alignment horizontal="center" vertical="center" wrapText="1"/>
      <protection hidden="1"/>
    </xf>
    <xf numFmtId="0" fontId="48" fillId="0" borderId="0" xfId="0" applyFont="1" applyAlignment="1" applyProtection="1">
      <alignment vertical="center" wrapText="1"/>
      <protection hidden="1"/>
    </xf>
    <xf numFmtId="0" fontId="34" fillId="0" borderId="0" xfId="0" applyFont="1" applyAlignment="1" applyProtection="1">
      <alignment wrapText="1"/>
      <protection hidden="1"/>
    </xf>
    <xf numFmtId="0" fontId="34" fillId="0" borderId="0" xfId="0" applyFont="1" applyAlignment="1" applyProtection="1">
      <alignment vertical="top" wrapText="1"/>
      <protection hidden="1"/>
    </xf>
    <xf numFmtId="0" fontId="34" fillId="0" borderId="25" xfId="0" applyFont="1" applyBorder="1" applyProtection="1">
      <alignment vertical="center"/>
      <protection hidden="1"/>
    </xf>
    <xf numFmtId="0" fontId="31" fillId="0" borderId="0" xfId="0" applyFont="1" applyAlignment="1" applyProtection="1">
      <alignment vertical="center" wrapText="1"/>
      <protection hidden="1"/>
    </xf>
    <xf numFmtId="0" fontId="55" fillId="0" borderId="0" xfId="0" applyFont="1" applyProtection="1">
      <alignment vertical="center"/>
      <protection hidden="1"/>
    </xf>
    <xf numFmtId="0" fontId="28" fillId="0" borderId="0" xfId="0" applyFont="1" applyProtection="1">
      <alignment vertical="center"/>
      <protection hidden="1"/>
    </xf>
    <xf numFmtId="176" fontId="60"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36" fillId="0" borderId="0" xfId="0" applyFont="1" applyAlignment="1" applyProtection="1">
      <protection hidden="1"/>
    </xf>
    <xf numFmtId="0" fontId="36" fillId="0" borderId="0" xfId="0" applyFont="1" applyAlignment="1" applyProtection="1">
      <alignment horizontal="center"/>
      <protection hidden="1"/>
    </xf>
    <xf numFmtId="186" fontId="28" fillId="0" borderId="7" xfId="0" applyNumberFormat="1" applyFont="1" applyBorder="1" applyProtection="1">
      <alignment vertical="center"/>
      <protection hidden="1"/>
    </xf>
    <xf numFmtId="0" fontId="1" fillId="0" borderId="0" xfId="0" applyFont="1" applyAlignment="1" applyProtection="1">
      <alignment vertical="center" wrapText="1"/>
      <protection hidden="1"/>
    </xf>
    <xf numFmtId="176" fontId="1" fillId="0" borderId="7" xfId="0" applyNumberFormat="1" applyFont="1" applyBorder="1" applyProtection="1">
      <alignment vertical="center"/>
      <protection hidden="1"/>
    </xf>
    <xf numFmtId="0" fontId="1" fillId="13" borderId="7" xfId="0" applyFont="1" applyFill="1" applyBorder="1" applyProtection="1">
      <alignment vertical="center"/>
      <protection hidden="1"/>
    </xf>
    <xf numFmtId="0" fontId="1" fillId="0" borderId="8" xfId="0" applyFont="1" applyBorder="1" applyAlignment="1" applyProtection="1">
      <alignment vertical="center" wrapText="1"/>
      <protection hidden="1"/>
    </xf>
    <xf numFmtId="0" fontId="39" fillId="0" borderId="9" xfId="0" applyFont="1" applyBorder="1" applyAlignment="1" applyProtection="1">
      <alignment horizontal="center" vertical="center" shrinkToFit="1"/>
      <protection hidden="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vertical="center" wrapText="1"/>
      <protection hidden="1"/>
    </xf>
    <xf numFmtId="0" fontId="24" fillId="0" borderId="0" xfId="0" applyFont="1" applyAlignment="1" applyProtection="1">
      <alignment vertical="center" shrinkToFit="1"/>
      <protection hidden="1"/>
    </xf>
    <xf numFmtId="0" fontId="1" fillId="0" borderId="7" xfId="0" applyFont="1" applyBorder="1" applyAlignment="1" applyProtection="1">
      <alignment horizontal="center" vertical="center" wrapText="1"/>
      <protection locked="0" hidden="1"/>
    </xf>
    <xf numFmtId="0" fontId="32" fillId="0" borderId="8"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0" fontId="34" fillId="17" borderId="0" xfId="0" applyFont="1" applyFill="1" applyProtection="1">
      <alignment vertical="center"/>
      <protection hidden="1"/>
    </xf>
    <xf numFmtId="0" fontId="1" fillId="0" borderId="28" xfId="0" applyFont="1" applyBorder="1" applyProtection="1">
      <alignment vertical="center"/>
      <protection hidden="1"/>
    </xf>
    <xf numFmtId="0" fontId="1" fillId="0" borderId="30" xfId="0" applyFont="1" applyBorder="1" applyProtection="1">
      <alignment vertical="center"/>
      <protection hidden="1"/>
    </xf>
    <xf numFmtId="0" fontId="41" fillId="0" borderId="0" xfId="0" applyFont="1" applyProtection="1">
      <alignment vertical="center"/>
      <protection hidden="1"/>
    </xf>
    <xf numFmtId="0" fontId="1" fillId="0" borderId="31" xfId="0" applyFont="1" applyBorder="1" applyProtection="1">
      <alignment vertical="center"/>
      <protection hidden="1"/>
    </xf>
    <xf numFmtId="0" fontId="1" fillId="0" borderId="32" xfId="0" applyFont="1" applyBorder="1" applyProtection="1">
      <alignment vertical="center"/>
      <protection hidden="1"/>
    </xf>
    <xf numFmtId="0" fontId="34" fillId="0" borderId="0" xfId="1" applyFont="1" applyProtection="1">
      <alignment vertical="center"/>
      <protection hidden="1"/>
    </xf>
    <xf numFmtId="0" fontId="1" fillId="0" borderId="32" xfId="0" applyFont="1" applyBorder="1" applyAlignment="1" applyProtection="1">
      <alignment vertical="center" shrinkToFit="1"/>
      <protection hidden="1"/>
    </xf>
    <xf numFmtId="0" fontId="31" fillId="0" borderId="0" xfId="1" applyFont="1" applyAlignment="1" applyProtection="1">
      <alignment horizontal="left" vertical="center"/>
      <protection hidden="1"/>
    </xf>
    <xf numFmtId="0" fontId="34" fillId="0" borderId="0" xfId="1" applyFont="1" applyAlignment="1" applyProtection="1">
      <alignment horizontal="left" vertical="center"/>
      <protection hidden="1"/>
    </xf>
    <xf numFmtId="0" fontId="1" fillId="0" borderId="33" xfId="0" applyFont="1" applyBorder="1" applyProtection="1">
      <alignment vertical="center"/>
      <protection hidden="1"/>
    </xf>
    <xf numFmtId="0" fontId="1" fillId="0" borderId="67" xfId="0" applyFont="1" applyBorder="1" applyProtection="1">
      <alignment vertical="center"/>
      <protection hidden="1"/>
    </xf>
    <xf numFmtId="0" fontId="1" fillId="0" borderId="34" xfId="0" applyFont="1" applyBorder="1" applyProtection="1">
      <alignment vertical="center"/>
      <protection hidden="1"/>
    </xf>
    <xf numFmtId="0" fontId="1" fillId="0" borderId="27" xfId="0" applyFont="1" applyBorder="1" applyProtection="1">
      <alignment vertical="center"/>
      <protection hidden="1"/>
    </xf>
    <xf numFmtId="0" fontId="1" fillId="0" borderId="0" xfId="0" applyFont="1" applyAlignment="1" applyProtection="1">
      <alignment horizontal="left" vertical="center" wrapText="1"/>
      <protection hidden="1"/>
    </xf>
    <xf numFmtId="0" fontId="23" fillId="0" borderId="29" xfId="0" applyFont="1" applyBorder="1" applyProtection="1">
      <alignment vertical="center"/>
      <protection hidden="1"/>
    </xf>
    <xf numFmtId="0" fontId="67" fillId="0" borderId="0" xfId="0" applyFont="1" applyProtection="1">
      <alignment vertical="center"/>
      <protection locked="0" hidden="1"/>
    </xf>
    <xf numFmtId="3" fontId="1" fillId="0" borderId="0" xfId="0" applyNumberFormat="1" applyFont="1" applyAlignment="1" applyProtection="1">
      <alignment horizontal="center" vertical="center"/>
      <protection hidden="1"/>
    </xf>
    <xf numFmtId="176" fontId="1" fillId="0" borderId="0" xfId="0" applyNumberFormat="1" applyFont="1" applyAlignment="1" applyProtection="1">
      <alignment horizontal="center" vertical="center"/>
      <protection hidden="1"/>
    </xf>
    <xf numFmtId="0" fontId="23" fillId="0" borderId="29" xfId="0" applyFont="1" applyBorder="1" applyAlignment="1" applyProtection="1">
      <alignment horizontal="center" vertical="center"/>
      <protection hidden="1"/>
    </xf>
    <xf numFmtId="186" fontId="60" fillId="0" borderId="29" xfId="0" applyNumberFormat="1" applyFont="1" applyBorder="1" applyAlignment="1" applyProtection="1">
      <alignment horizontal="center" vertical="center"/>
      <protection hidden="1"/>
    </xf>
    <xf numFmtId="186" fontId="60" fillId="0" borderId="0" xfId="0" applyNumberFormat="1" applyFont="1" applyAlignment="1" applyProtection="1">
      <alignment horizontal="center" vertical="center"/>
      <protection hidden="1"/>
    </xf>
    <xf numFmtId="186" fontId="28" fillId="0" borderId="0" xfId="0" applyNumberFormat="1" applyFont="1" applyProtection="1">
      <alignment vertical="center"/>
      <protection hidden="1"/>
    </xf>
    <xf numFmtId="0" fontId="36" fillId="0" borderId="29" xfId="0" applyFont="1" applyBorder="1" applyAlignment="1" applyProtection="1">
      <alignment horizontal="center"/>
      <protection hidden="1"/>
    </xf>
    <xf numFmtId="0" fontId="36" fillId="0" borderId="29" xfId="0" applyFont="1" applyBorder="1" applyAlignment="1" applyProtection="1">
      <protection hidden="1"/>
    </xf>
    <xf numFmtId="0" fontId="60" fillId="0" borderId="0" xfId="0" applyFont="1" applyProtection="1">
      <alignment vertical="center"/>
      <protection hidden="1"/>
    </xf>
    <xf numFmtId="0" fontId="41" fillId="0" borderId="0" xfId="0" applyFont="1" applyAlignment="1" applyProtection="1">
      <alignment horizontal="left" vertical="center"/>
      <protection hidden="1"/>
    </xf>
    <xf numFmtId="0" fontId="49" fillId="3" borderId="0" xfId="0" applyFont="1" applyFill="1" applyProtection="1">
      <alignment vertical="center"/>
      <protection hidden="1"/>
    </xf>
    <xf numFmtId="0" fontId="49" fillId="0" borderId="0" xfId="0" applyFont="1" applyAlignment="1" applyProtection="1">
      <alignment horizontal="left" vertical="center"/>
      <protection hidden="1"/>
    </xf>
    <xf numFmtId="0" fontId="49" fillId="0" borderId="0" xfId="0" applyFont="1" applyProtection="1">
      <alignment vertical="center"/>
      <protection hidden="1"/>
    </xf>
    <xf numFmtId="0" fontId="34" fillId="0" borderId="29" xfId="0" applyFont="1" applyBorder="1" applyAlignment="1" applyProtection="1">
      <alignment vertical="center" wrapText="1"/>
      <protection hidden="1"/>
    </xf>
    <xf numFmtId="0" fontId="24" fillId="0" borderId="29"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31" fillId="0" borderId="29" xfId="0" applyFont="1" applyBorder="1" applyAlignment="1" applyProtection="1">
      <alignment horizontal="left" vertical="center"/>
      <protection hidden="1"/>
    </xf>
    <xf numFmtId="38" fontId="31" fillId="0" borderId="29" xfId="4" applyFont="1" applyBorder="1" applyAlignment="1" applyProtection="1">
      <alignment horizontal="center" vertical="center" shrinkToFit="1"/>
      <protection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0" fontId="24" fillId="0" borderId="0" xfId="1" applyFont="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protection hidden="1"/>
    </xf>
    <xf numFmtId="0" fontId="10" fillId="0" borderId="19" xfId="1" applyFont="1" applyBorder="1" applyAlignment="1" applyProtection="1">
      <alignment horizontal="center" vertical="center"/>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26"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73"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74"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3"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1" fillId="0" borderId="0" xfId="1" applyAlignment="1" applyProtection="1">
      <alignment horizontal="center" vertical="center"/>
      <protection locked="0"/>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51" fillId="0" borderId="10" xfId="1" applyFont="1" applyBorder="1" applyAlignment="1" applyProtection="1">
      <alignment horizontal="center" vertical="center"/>
      <protection locked="0"/>
    </xf>
    <xf numFmtId="0" fontId="51"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36" fillId="0" borderId="32" xfId="1" applyFont="1" applyBorder="1" applyAlignment="1" applyProtection="1">
      <alignment horizontal="center" vertical="center"/>
      <protection locked="0" hidden="1"/>
    </xf>
    <xf numFmtId="0" fontId="36" fillId="0" borderId="0" xfId="1" applyFont="1" applyAlignment="1" applyProtection="1">
      <alignment horizontal="center" vertical="center"/>
      <protection locked="0" hidden="1"/>
    </xf>
    <xf numFmtId="0" fontId="36" fillId="0" borderId="31" xfId="1" applyFont="1" applyBorder="1" applyAlignment="1" applyProtection="1">
      <alignment horizontal="center" vertical="center"/>
      <protection locked="0" hidden="1"/>
    </xf>
    <xf numFmtId="0" fontId="36" fillId="0" borderId="30" xfId="1" applyFont="1" applyBorder="1" applyAlignment="1" applyProtection="1">
      <alignment horizontal="center" vertical="center"/>
      <protection locked="0" hidden="1"/>
    </xf>
    <xf numFmtId="0" fontId="36" fillId="0" borderId="29" xfId="1" applyFont="1" applyBorder="1" applyAlignment="1" applyProtection="1">
      <alignment horizontal="center" vertical="center"/>
      <protection locked="0" hidden="1"/>
    </xf>
    <xf numFmtId="0" fontId="36" fillId="0" borderId="28" xfId="1" applyFont="1" applyBorder="1" applyAlignment="1" applyProtection="1">
      <alignment horizontal="center" vertical="center"/>
      <protection locked="0"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38"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24" fillId="0" borderId="9" xfId="1" applyFont="1" applyBorder="1" applyAlignment="1" applyProtection="1">
      <alignment horizontal="center" vertical="center"/>
      <protection locked="0"/>
    </xf>
    <xf numFmtId="0" fontId="24" fillId="0" borderId="8" xfId="1" applyFont="1" applyBorder="1" applyAlignment="1" applyProtection="1">
      <alignment horizontal="center" vertical="center"/>
      <protection locked="0"/>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24" fillId="0" borderId="10" xfId="1" applyFont="1" applyBorder="1" applyAlignment="1" applyProtection="1">
      <alignment horizontal="center" vertical="center"/>
      <protection locked="0"/>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49" fontId="24" fillId="0" borderId="9" xfId="1" applyNumberFormat="1" applyFont="1" applyBorder="1" applyAlignment="1" applyProtection="1">
      <alignment horizontal="center" vertical="center"/>
      <protection locked="0"/>
    </xf>
    <xf numFmtId="49" fontId="24" fillId="0" borderId="8" xfId="1" applyNumberFormat="1" applyFont="1" applyBorder="1" applyAlignment="1" applyProtection="1">
      <alignment horizontal="center" vertical="center"/>
      <protection locked="0"/>
    </xf>
    <xf numFmtId="0" fontId="24" fillId="0" borderId="30" xfId="1" applyFont="1" applyBorder="1" applyAlignment="1" applyProtection="1">
      <alignment horizontal="center" vertical="center" wrapText="1" shrinkToFit="1"/>
      <protection locked="0" hidden="1"/>
    </xf>
    <xf numFmtId="0" fontId="24" fillId="0" borderId="29" xfId="1" applyFont="1" applyBorder="1" applyAlignment="1" applyProtection="1">
      <alignment horizontal="center" vertical="center" wrapText="1" shrinkToFit="1"/>
      <protection locked="0" hidden="1"/>
    </xf>
    <xf numFmtId="0" fontId="24" fillId="0" borderId="28" xfId="1" applyFont="1" applyBorder="1" applyAlignment="1" applyProtection="1">
      <alignment horizontal="center" vertical="center" wrapText="1" shrinkToFit="1"/>
      <protection locked="0" hidden="1"/>
    </xf>
    <xf numFmtId="0" fontId="1" fillId="0" borderId="0" xfId="1" applyAlignment="1" applyProtection="1">
      <alignment horizont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75"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69" xfId="1" applyFont="1" applyBorder="1" applyAlignment="1" applyProtection="1">
      <alignment horizontal="center" vertical="center"/>
      <protection hidden="1"/>
    </xf>
    <xf numFmtId="0" fontId="24" fillId="0" borderId="77"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10" xfId="1" applyFont="1" applyBorder="1" applyAlignment="1" applyProtection="1">
      <alignment horizontal="center" vertical="center" wrapText="1"/>
      <protection hidden="1"/>
    </xf>
    <xf numFmtId="0" fontId="24" fillId="0" borderId="48" xfId="1" applyFont="1" applyBorder="1" applyAlignment="1" applyProtection="1">
      <alignment horizontal="center" vertical="center"/>
      <protection hidden="1"/>
    </xf>
    <xf numFmtId="0" fontId="24" fillId="0" borderId="75" xfId="1" applyFont="1" applyBorder="1" applyAlignment="1" applyProtection="1">
      <alignment horizontal="center" vertical="center"/>
      <protection hidden="1"/>
    </xf>
    <xf numFmtId="176" fontId="41" fillId="0" borderId="10" xfId="1" applyNumberFormat="1" applyFont="1" applyBorder="1" applyAlignment="1" applyProtection="1">
      <alignment horizontal="center" vertical="center"/>
      <protection hidden="1"/>
    </xf>
    <xf numFmtId="176" fontId="41" fillId="0" borderId="9" xfId="1" applyNumberFormat="1" applyFont="1" applyBorder="1" applyAlignment="1" applyProtection="1">
      <alignment horizontal="center" vertical="center"/>
      <protection hidden="1"/>
    </xf>
    <xf numFmtId="0" fontId="2" fillId="0" borderId="34"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32" xfId="1" applyFont="1" applyBorder="1" applyAlignment="1" applyProtection="1">
      <alignment horizontal="left" vertical="center" wrapText="1"/>
      <protection hidden="1"/>
    </xf>
    <xf numFmtId="0" fontId="2" fillId="0" borderId="0" xfId="1" applyFont="1" applyAlignment="1" applyProtection="1">
      <alignment horizontal="left" vertical="center" wrapText="1"/>
      <protection hidden="1"/>
    </xf>
    <xf numFmtId="0" fontId="2" fillId="0" borderId="30" xfId="1" applyFont="1" applyBorder="1" applyAlignment="1" applyProtection="1">
      <alignment horizontal="left" vertical="center" wrapText="1"/>
      <protection hidden="1"/>
    </xf>
    <xf numFmtId="0" fontId="2" fillId="0" borderId="29" xfId="1" applyFont="1" applyBorder="1" applyAlignment="1" applyProtection="1">
      <alignment horizontal="left" vertical="center" wrapText="1"/>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73" xfId="1" applyNumberFormat="1" applyFont="1" applyBorder="1" applyAlignment="1" applyProtection="1">
      <alignment horizontal="center" vertical="center" wrapText="1"/>
      <protection hidden="1"/>
    </xf>
    <xf numFmtId="176" fontId="24" fillId="0" borderId="75"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74" xfId="1" applyNumberFormat="1" applyFont="1" applyBorder="1" applyAlignment="1" applyProtection="1">
      <alignment horizontal="center" vertical="center" wrapText="1"/>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73" xfId="1" applyFont="1" applyBorder="1" applyAlignment="1" applyProtection="1">
      <alignment horizontal="center" vertical="center" wrapText="1"/>
      <protection hidden="1"/>
    </xf>
    <xf numFmtId="0" fontId="24" fillId="0" borderId="43"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74"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73" xfId="1" applyNumberFormat="1" applyFont="1" applyBorder="1" applyAlignment="1" applyProtection="1">
      <alignment horizontal="left" vertical="center" wrapText="1"/>
      <protection hidden="1"/>
    </xf>
    <xf numFmtId="176" fontId="31" fillId="0" borderId="75"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74" xfId="1" applyNumberFormat="1" applyFont="1" applyBorder="1" applyAlignment="1" applyProtection="1">
      <alignment horizontal="left" vertical="center" wrapText="1"/>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49" fontId="59" fillId="0" borderId="10" xfId="0" applyNumberFormat="1" applyFont="1" applyBorder="1" applyAlignment="1" applyProtection="1">
      <alignment horizontal="center" vertical="center"/>
      <protection hidden="1"/>
    </xf>
    <xf numFmtId="49" fontId="59" fillId="0" borderId="9" xfId="0" applyNumberFormat="1" applyFont="1" applyBorder="1" applyAlignment="1" applyProtection="1">
      <alignment horizontal="center" vertical="center"/>
      <protection hidden="1"/>
    </xf>
    <xf numFmtId="49" fontId="59" fillId="0" borderId="8" xfId="0" applyNumberFormat="1" applyFont="1" applyBorder="1" applyAlignment="1" applyProtection="1">
      <alignment horizontal="center" vertical="center"/>
      <protection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protection hidden="1"/>
    </xf>
    <xf numFmtId="49" fontId="26" fillId="0" borderId="9" xfId="0" applyNumberFormat="1" applyFont="1" applyBorder="1" applyAlignment="1" applyProtection="1">
      <alignment horizontal="center" vertical="center"/>
      <protection hidden="1"/>
    </xf>
    <xf numFmtId="49" fontId="26" fillId="0" borderId="8" xfId="0" applyNumberFormat="1" applyFont="1" applyBorder="1" applyAlignment="1" applyProtection="1">
      <alignment horizontal="center" vertical="center"/>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indent="1"/>
      <protection hidden="1"/>
    </xf>
    <xf numFmtId="0" fontId="26" fillId="0" borderId="9" xfId="1" applyFont="1" applyBorder="1" applyAlignment="1" applyProtection="1">
      <alignment horizontal="left" vertical="center" indent="1"/>
      <protection hidden="1"/>
    </xf>
    <xf numFmtId="0" fontId="26" fillId="0" borderId="8" xfId="1" applyFont="1" applyBorder="1" applyAlignment="1" applyProtection="1">
      <alignment horizontal="left" vertical="center" inden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4" fillId="0" borderId="25" xfId="1" applyFont="1" applyBorder="1" applyAlignment="1" applyProtection="1">
      <alignment horizontal="center" vertical="center" wrapText="1" shrinkToFit="1"/>
      <protection locked="0" hidden="1"/>
    </xf>
    <xf numFmtId="0" fontId="54" fillId="0" borderId="25" xfId="1" applyFont="1" applyBorder="1" applyAlignment="1" applyProtection="1">
      <alignment horizontal="center" vertical="center" shrinkToFit="1"/>
      <protection locked="0" hidden="1"/>
    </xf>
    <xf numFmtId="0" fontId="54" fillId="0" borderId="24" xfId="1" applyFont="1" applyBorder="1" applyAlignment="1" applyProtection="1">
      <alignment horizontal="center" vertical="center" shrinkToFit="1"/>
      <protection locked="0" hidden="1"/>
    </xf>
    <xf numFmtId="0" fontId="54" fillId="0" borderId="29" xfId="1" applyFont="1" applyBorder="1" applyAlignment="1" applyProtection="1">
      <alignment horizontal="center" vertical="center" shrinkToFit="1"/>
      <protection locked="0" hidden="1"/>
    </xf>
    <xf numFmtId="0" fontId="54" fillId="0" borderId="50"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0" fontId="26" fillId="0" borderId="52" xfId="1" applyFont="1" applyBorder="1" applyAlignment="1" applyProtection="1">
      <alignment horizontal="left" vertical="center" inden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49" fontId="26" fillId="0" borderId="57" xfId="0" applyNumberFormat="1" applyFont="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31" fillId="0" borderId="0" xfId="0" applyFont="1" applyAlignment="1">
      <alignment horizontal="left" vertical="center" wrapText="1"/>
    </xf>
    <xf numFmtId="0" fontId="49" fillId="9" borderId="7" xfId="0" applyFont="1" applyFill="1" applyBorder="1" applyAlignment="1">
      <alignment horizontal="right" vertical="center"/>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28" fillId="9" borderId="7" xfId="0" applyFont="1" applyFill="1" applyBorder="1" applyAlignment="1">
      <alignment horizontal="right"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75"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81" xfId="0" applyFont="1" applyBorder="1" applyAlignment="1">
      <alignment horizontal="left" vertical="center" wrapText="1"/>
    </xf>
    <xf numFmtId="0" fontId="28" fillId="0" borderId="82"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lignment horizontal="center" vertical="center"/>
    </xf>
    <xf numFmtId="0" fontId="28"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1" fillId="0" borderId="0" xfId="0" applyFont="1" applyAlignment="1">
      <alignment horizontal="left" vertical="center" shrinkToFit="1"/>
    </xf>
    <xf numFmtId="0" fontId="33" fillId="0" borderId="0" xfId="0" applyFont="1" applyAlignment="1">
      <alignment horizontal="center" vertical="center"/>
    </xf>
    <xf numFmtId="0" fontId="50"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7" xfId="0" applyFont="1" applyBorder="1" applyAlignment="1">
      <alignment horizontal="right" vertical="center"/>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1" fillId="0" borderId="7" xfId="0" applyFont="1" applyBorder="1" applyAlignment="1">
      <alignment horizontal="center" vertical="center" wrapText="1"/>
    </xf>
    <xf numFmtId="0" fontId="30" fillId="8" borderId="0" xfId="0" applyFont="1" applyFill="1" applyAlignment="1">
      <alignment horizontal="center"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73"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0" fontId="28" fillId="0" borderId="7" xfId="0" applyFont="1" applyBorder="1" applyAlignment="1">
      <alignment horizontal="right" vertical="center"/>
    </xf>
    <xf numFmtId="0" fontId="45" fillId="0" borderId="0" xfId="5" applyFont="1" applyAlignment="1">
      <alignment horizontal="center" vertical="center"/>
    </xf>
    <xf numFmtId="0" fontId="0" fillId="0" borderId="7" xfId="0"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0" fontId="1" fillId="0" borderId="10" xfId="5" applyFont="1" applyBorder="1" applyAlignment="1">
      <alignment horizontal="center" vertical="center"/>
    </xf>
    <xf numFmtId="0" fontId="1" fillId="0" borderId="9" xfId="5" applyFont="1" applyBorder="1" applyAlignment="1">
      <alignment horizontal="center" vertical="center"/>
    </xf>
    <xf numFmtId="0" fontId="1" fillId="0" borderId="8" xfId="5" applyFont="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7" xfId="5" applyFont="1" applyBorder="1" applyAlignment="1">
      <alignment horizontal="center" vertical="center" wrapText="1"/>
    </xf>
    <xf numFmtId="176" fontId="30" fillId="0" borderId="0" xfId="0" applyNumberFormat="1" applyFont="1" applyAlignment="1" applyProtection="1">
      <alignment horizontal="center" vertical="center"/>
      <protection hidden="1"/>
    </xf>
    <xf numFmtId="0" fontId="23" fillId="0" borderId="9" xfId="0" applyFont="1" applyBorder="1" applyAlignment="1" applyProtection="1">
      <alignment horizontal="left" vertical="center"/>
      <protection hidden="1"/>
    </xf>
    <xf numFmtId="176" fontId="39" fillId="0" borderId="9" xfId="0" applyNumberFormat="1" applyFont="1" applyBorder="1" applyAlignment="1" applyProtection="1">
      <alignment horizontal="center" vertical="center" shrinkToFit="1"/>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0" fontId="34" fillId="0" borderId="0" xfId="0" applyFont="1" applyAlignment="1" applyProtection="1">
      <alignment horizontal="left" vertical="center"/>
      <protection hidden="1"/>
    </xf>
    <xf numFmtId="0" fontId="32" fillId="0" borderId="26" xfId="0" applyFont="1" applyBorder="1" applyAlignment="1" applyProtection="1">
      <alignment horizontal="center" vertical="center" wrapText="1"/>
      <protection hidden="1"/>
    </xf>
    <xf numFmtId="0" fontId="32" fillId="0" borderId="24" xfId="0" applyFont="1" applyBorder="1" applyAlignment="1" applyProtection="1">
      <alignment horizontal="center" vertical="center" wrapText="1"/>
      <protection hidden="1"/>
    </xf>
    <xf numFmtId="0" fontId="32" fillId="0" borderId="43" xfId="0" applyFont="1" applyBorder="1" applyAlignment="1" applyProtection="1">
      <alignment horizontal="center" vertical="center" wrapText="1"/>
      <protection hidden="1"/>
    </xf>
    <xf numFmtId="0" fontId="32" fillId="0" borderId="42"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wrapText="1"/>
      <protection hidden="1"/>
    </xf>
    <xf numFmtId="0" fontId="32" fillId="0" borderId="22" xfId="0" applyFont="1" applyBorder="1" applyAlignment="1" applyProtection="1">
      <alignment horizontal="center" vertical="center" wrapText="1"/>
      <protection hidden="1"/>
    </xf>
    <xf numFmtId="0" fontId="28" fillId="16" borderId="21" xfId="0" applyFont="1" applyFill="1" applyBorder="1" applyAlignment="1" applyProtection="1">
      <alignment horizontal="center" vertical="center" wrapText="1"/>
      <protection hidden="1"/>
    </xf>
    <xf numFmtId="0" fontId="28" fillId="16" borderId="20" xfId="0" applyFont="1" applyFill="1" applyBorder="1" applyAlignment="1" applyProtection="1">
      <alignment horizontal="center" vertical="center" wrapText="1"/>
      <protection hidden="1"/>
    </xf>
    <xf numFmtId="0" fontId="28" fillId="16" borderId="19" xfId="0" applyFont="1" applyFill="1" applyBorder="1" applyAlignment="1" applyProtection="1">
      <alignment horizontal="center" vertical="center" wrapText="1"/>
      <protection hidden="1"/>
    </xf>
    <xf numFmtId="0" fontId="30" fillId="15" borderId="17" xfId="0" applyFont="1" applyFill="1" applyBorder="1" applyAlignment="1" applyProtection="1">
      <alignment horizontal="center" vertical="center"/>
      <protection hidden="1"/>
    </xf>
    <xf numFmtId="0" fontId="30" fillId="15" borderId="61" xfId="0" applyFont="1" applyFill="1" applyBorder="1" applyAlignment="1" applyProtection="1">
      <alignment horizontal="center" vertical="center"/>
      <protection hidden="1"/>
    </xf>
    <xf numFmtId="0" fontId="56" fillId="15" borderId="17" xfId="0" applyFont="1" applyFill="1" applyBorder="1" applyAlignment="1" applyProtection="1">
      <alignment horizontal="center" vertical="center" wrapText="1"/>
      <protection hidden="1"/>
    </xf>
    <xf numFmtId="0" fontId="56" fillId="15" borderId="61" xfId="0" applyFont="1" applyFill="1" applyBorder="1" applyAlignment="1" applyProtection="1">
      <alignment horizontal="center" vertical="center" wrapText="1"/>
      <protection hidden="1"/>
    </xf>
    <xf numFmtId="0" fontId="56" fillId="15" borderId="103" xfId="0" applyFont="1" applyFill="1" applyBorder="1" applyAlignment="1" applyProtection="1">
      <alignment horizontal="center" vertical="center" wrapText="1"/>
      <protection hidden="1"/>
    </xf>
    <xf numFmtId="0" fontId="56" fillId="15" borderId="102" xfId="0" applyFont="1" applyFill="1" applyBorder="1" applyAlignment="1" applyProtection="1">
      <alignment horizontal="center" vertical="center" wrapText="1"/>
      <protection hidden="1"/>
    </xf>
    <xf numFmtId="0" fontId="66" fillId="0" borderId="96" xfId="0" applyFont="1" applyBorder="1" applyAlignment="1" applyProtection="1">
      <alignment horizontal="center" vertical="center" wrapText="1"/>
      <protection hidden="1"/>
    </xf>
    <xf numFmtId="0" fontId="66" fillId="0" borderId="101" xfId="0" applyFont="1" applyBorder="1" applyAlignment="1" applyProtection="1">
      <alignment horizontal="center" vertical="center" wrapText="1"/>
      <protection hidden="1"/>
    </xf>
    <xf numFmtId="0" fontId="31" fillId="0" borderId="47" xfId="0" applyFont="1" applyBorder="1" applyAlignment="1" applyProtection="1">
      <alignment horizontal="center" vertical="center" wrapText="1"/>
      <protection hidden="1"/>
    </xf>
    <xf numFmtId="0" fontId="31" fillId="0" borderId="59" xfId="0" applyFont="1" applyBorder="1" applyAlignment="1" applyProtection="1">
      <alignment horizontal="center" vertical="center" wrapText="1"/>
      <protection hidden="1"/>
    </xf>
    <xf numFmtId="0" fontId="29" fillId="0" borderId="98" xfId="0" applyFont="1" applyBorder="1" applyAlignment="1" applyProtection="1">
      <alignment horizontal="center" vertical="top" wrapText="1"/>
      <protection hidden="1"/>
    </xf>
    <xf numFmtId="0" fontId="29" fillId="0" borderId="100" xfId="0" applyFont="1" applyBorder="1" applyAlignment="1" applyProtection="1">
      <alignment horizontal="center" vertical="top" wrapText="1"/>
      <protection hidden="1"/>
    </xf>
    <xf numFmtId="0" fontId="29" fillId="0" borderId="99" xfId="0" applyFont="1" applyBorder="1" applyAlignment="1" applyProtection="1">
      <alignment horizontal="center" vertical="top" wrapText="1"/>
      <protection hidden="1"/>
    </xf>
    <xf numFmtId="0" fontId="29" fillId="0" borderId="97" xfId="0" applyFont="1" applyBorder="1" applyAlignment="1" applyProtection="1">
      <alignment horizontal="center" vertical="top" wrapText="1"/>
      <protection hidden="1"/>
    </xf>
    <xf numFmtId="0" fontId="29" fillId="0" borderId="98" xfId="0" applyFont="1" applyBorder="1" applyAlignment="1" applyProtection="1">
      <alignment horizontal="center" vertical="center" wrapText="1"/>
      <protection hidden="1"/>
    </xf>
    <xf numFmtId="0" fontId="29" fillId="0" borderId="97" xfId="0" applyFont="1" applyBorder="1" applyAlignment="1" applyProtection="1">
      <alignment horizontal="center" vertical="center" wrapText="1"/>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protection hidden="1"/>
    </xf>
    <xf numFmtId="176" fontId="34" fillId="0" borderId="0" xfId="0" applyNumberFormat="1" applyFont="1" applyAlignment="1" applyProtection="1">
      <alignment horizontal="center" vertical="center"/>
      <protection hidden="1"/>
    </xf>
    <xf numFmtId="0" fontId="1" fillId="0" borderId="9" xfId="0" applyFont="1" applyBorder="1" applyAlignment="1" applyProtection="1">
      <alignment horizontal="left" vertical="center"/>
      <protection hidden="1"/>
    </xf>
    <xf numFmtId="176" fontId="24" fillId="0" borderId="9" xfId="0" applyNumberFormat="1" applyFont="1" applyBorder="1" applyAlignment="1" applyProtection="1">
      <alignment horizontal="center" vertical="center"/>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23" fillId="0" borderId="9" xfId="0" applyFont="1" applyBorder="1" applyAlignment="1" applyProtection="1">
      <alignment horizontal="right" vertical="center" shrinkToFit="1"/>
      <protection hidden="1"/>
    </xf>
    <xf numFmtId="181" fontId="60" fillId="0" borderId="9" xfId="0" applyNumberFormat="1" applyFont="1" applyBorder="1" applyAlignment="1" applyProtection="1">
      <alignment horizontal="center" vertical="center"/>
      <protection hidden="1"/>
    </xf>
    <xf numFmtId="0" fontId="24" fillId="0" borderId="71"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24" fillId="0" borderId="80" xfId="4" applyFont="1" applyFill="1" applyBorder="1" applyAlignment="1" applyProtection="1">
      <alignment horizontal="center" vertical="center" wrapText="1"/>
      <protection locked="0" hidden="1"/>
    </xf>
    <xf numFmtId="38" fontId="24" fillId="0" borderId="4" xfId="4" applyFont="1" applyFill="1" applyBorder="1" applyAlignment="1" applyProtection="1">
      <alignment horizontal="center" vertical="center" wrapText="1"/>
      <protection locked="0" hidden="1"/>
    </xf>
    <xf numFmtId="0" fontId="1" fillId="0" borderId="29" xfId="0" applyFont="1" applyBorder="1" applyAlignment="1" applyProtection="1">
      <alignment horizontal="left" vertical="center"/>
      <protection hidden="1"/>
    </xf>
    <xf numFmtId="176" fontId="24" fillId="0" borderId="29" xfId="0" applyNumberFormat="1" applyFont="1" applyBorder="1" applyAlignment="1" applyProtection="1">
      <alignment horizontal="center" vertical="center"/>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38" fontId="1" fillId="0" borderId="0" xfId="4" applyFont="1" applyBorder="1" applyAlignment="1" applyProtection="1">
      <alignment horizontal="center" vertical="center"/>
      <protection hidden="1"/>
    </xf>
    <xf numFmtId="38" fontId="1" fillId="0" borderId="7" xfId="4" applyFont="1" applyFill="1" applyBorder="1" applyAlignment="1" applyProtection="1">
      <alignment horizontal="center" vertical="center"/>
      <protection hidden="1"/>
    </xf>
    <xf numFmtId="176" fontId="34" fillId="0" borderId="7" xfId="0" applyNumberFormat="1" applyFont="1" applyBorder="1" applyAlignment="1" applyProtection="1">
      <alignment horizontal="center" vertical="center"/>
      <protection hidden="1"/>
    </xf>
    <xf numFmtId="0" fontId="64" fillId="0" borderId="7" xfId="0" applyFont="1" applyBorder="1" applyAlignment="1" applyProtection="1">
      <alignment horizontal="left" vertical="center" shrinkToFit="1"/>
      <protection hidden="1"/>
    </xf>
    <xf numFmtId="38" fontId="36" fillId="0" borderId="10" xfId="4" applyFont="1" applyFill="1" applyBorder="1" applyAlignment="1" applyProtection="1">
      <alignment horizontal="center" vertical="center"/>
      <protection hidden="1"/>
    </xf>
    <xf numFmtId="38" fontId="36" fillId="0" borderId="9" xfId="4" applyFont="1" applyFill="1" applyBorder="1" applyAlignment="1" applyProtection="1">
      <alignment horizontal="center" vertical="center"/>
      <protection hidden="1"/>
    </xf>
    <xf numFmtId="38" fontId="36" fillId="0" borderId="8" xfId="4" applyFont="1" applyFill="1" applyBorder="1" applyAlignment="1" applyProtection="1">
      <alignment horizontal="center" vertical="center"/>
      <protection hidden="1"/>
    </xf>
    <xf numFmtId="38" fontId="24" fillId="0" borderId="9" xfId="0" applyNumberFormat="1" applyFont="1" applyBorder="1" applyAlignment="1" applyProtection="1">
      <alignment horizontal="center" vertical="center"/>
      <protection hidden="1"/>
    </xf>
    <xf numFmtId="176" fontId="28" fillId="0" borderId="29" xfId="0" applyNumberFormat="1" applyFont="1" applyBorder="1" applyAlignment="1" applyProtection="1">
      <alignment horizontal="center" vertical="center"/>
      <protection hidden="1"/>
    </xf>
    <xf numFmtId="0" fontId="62" fillId="0" borderId="7" xfId="0" applyFont="1" applyBorder="1" applyAlignment="1" applyProtection="1">
      <alignment horizontal="center" vertical="center"/>
      <protection hidden="1"/>
    </xf>
    <xf numFmtId="0" fontId="61" fillId="0" borderId="7" xfId="0" applyFont="1" applyBorder="1" applyAlignment="1" applyProtection="1">
      <alignment horizontal="left" vertical="center" wrapText="1" shrinkToFit="1"/>
      <protection hidden="1"/>
    </xf>
    <xf numFmtId="0" fontId="61" fillId="0" borderId="7" xfId="0" applyFont="1" applyBorder="1" applyAlignment="1" applyProtection="1">
      <alignment horizontal="left" vertical="center" shrinkToFit="1"/>
      <protection hidden="1"/>
    </xf>
    <xf numFmtId="0" fontId="24" fillId="0" borderId="29" xfId="0" applyFont="1" applyBorder="1" applyAlignment="1" applyProtection="1">
      <alignment horizontal="right" vertical="center" shrinkToFit="1"/>
      <protection hidden="1"/>
    </xf>
    <xf numFmtId="184" fontId="60" fillId="0" borderId="29" xfId="0" applyNumberFormat="1" applyFont="1" applyBorder="1" applyAlignment="1" applyProtection="1">
      <alignment horizontal="center" vertical="center"/>
      <protection hidden="1"/>
    </xf>
    <xf numFmtId="0" fontId="55" fillId="0" borderId="24" xfId="0" applyFont="1" applyBorder="1" applyAlignment="1" applyProtection="1">
      <alignment horizontal="center" vertical="center"/>
      <protection hidden="1"/>
    </xf>
    <xf numFmtId="0" fontId="55" fillId="0" borderId="42" xfId="0" applyFont="1" applyBorder="1" applyAlignment="1" applyProtection="1">
      <alignment horizontal="center" vertical="center"/>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36" fillId="0" borderId="10"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9" fillId="0" borderId="26"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39" fillId="0" borderId="43" xfId="0" applyFont="1" applyBorder="1" applyAlignment="1" applyProtection="1">
      <alignment horizontal="center" vertical="center"/>
      <protection hidden="1"/>
    </xf>
    <xf numFmtId="0" fontId="39" fillId="0" borderId="90" xfId="0" applyFont="1" applyBorder="1" applyAlignment="1" applyProtection="1">
      <alignment horizontal="center" vertical="center"/>
      <protection hidden="1"/>
    </xf>
    <xf numFmtId="0" fontId="39" fillId="0" borderId="23" xfId="0" applyFont="1" applyBorder="1" applyAlignment="1" applyProtection="1">
      <alignment horizontal="center" vertical="center"/>
      <protection hidden="1"/>
    </xf>
    <xf numFmtId="0" fontId="39" fillId="0" borderId="86" xfId="0" applyFont="1" applyBorder="1" applyAlignment="1" applyProtection="1">
      <alignment horizontal="center" vertical="center"/>
      <protection hidden="1"/>
    </xf>
    <xf numFmtId="182" fontId="24" fillId="0" borderId="93" xfId="0" applyNumberFormat="1" applyFont="1" applyBorder="1" applyAlignment="1" applyProtection="1">
      <alignment horizontal="center" vertical="center"/>
      <protection locked="0" hidden="1"/>
    </xf>
    <xf numFmtId="182" fontId="24" fillId="0" borderId="92" xfId="0" applyNumberFormat="1" applyFont="1" applyBorder="1" applyAlignment="1" applyProtection="1">
      <alignment horizontal="center" vertical="center"/>
      <protection locked="0" hidden="1"/>
    </xf>
    <xf numFmtId="182" fontId="24" fillId="0" borderId="89" xfId="0" applyNumberFormat="1" applyFont="1" applyBorder="1" applyAlignment="1" applyProtection="1">
      <alignment horizontal="center" vertical="center"/>
      <protection locked="0" hidden="1"/>
    </xf>
    <xf numFmtId="182" fontId="24" fillId="0" borderId="88" xfId="0" applyNumberFormat="1" applyFont="1" applyBorder="1" applyAlignment="1" applyProtection="1">
      <alignment horizontal="center" vertical="center"/>
      <protection locked="0" hidden="1"/>
    </xf>
    <xf numFmtId="182" fontId="24" fillId="0" borderId="85" xfId="0" applyNumberFormat="1" applyFont="1" applyBorder="1" applyAlignment="1" applyProtection="1">
      <alignment horizontal="center" vertical="center"/>
      <protection locked="0" hidden="1"/>
    </xf>
    <xf numFmtId="182" fontId="24" fillId="0" borderId="84" xfId="0" applyNumberFormat="1" applyFont="1" applyBorder="1" applyAlignment="1" applyProtection="1">
      <alignment horizontal="center" vertical="center"/>
      <protection locked="0"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38" fontId="1" fillId="0" borderId="67" xfId="4" applyFont="1" applyFill="1" applyBorder="1" applyAlignment="1" applyProtection="1">
      <alignment horizontal="center" vertical="center" wrapText="1"/>
      <protection hidden="1"/>
    </xf>
    <xf numFmtId="38" fontId="1" fillId="0" borderId="62" xfId="4" applyFont="1" applyFill="1" applyBorder="1" applyAlignment="1" applyProtection="1">
      <alignment horizontal="center" vertical="center" wrapText="1"/>
      <protection hidden="1"/>
    </xf>
    <xf numFmtId="38" fontId="1" fillId="0" borderId="60" xfId="4" applyFont="1" applyFill="1" applyBorder="1" applyAlignment="1" applyProtection="1">
      <alignment horizontal="center" vertical="center" wrapText="1"/>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0" fontId="34" fillId="0" borderId="7" xfId="0" applyFont="1" applyBorder="1" applyAlignment="1" applyProtection="1">
      <alignment horizontal="center" vertical="center" wrapText="1"/>
      <protection hidden="1"/>
    </xf>
    <xf numFmtId="0" fontId="63" fillId="14" borderId="7" xfId="5" applyFont="1" applyFill="1" applyBorder="1" applyAlignment="1" applyProtection="1">
      <alignment horizontal="center" vertical="center"/>
      <protection hidden="1"/>
    </xf>
    <xf numFmtId="0" fontId="63" fillId="13" borderId="7" xfId="5" applyFont="1" applyFill="1" applyBorder="1" applyAlignment="1" applyProtection="1">
      <alignment horizontal="center" vertical="center"/>
      <protection hidden="1"/>
    </xf>
    <xf numFmtId="0" fontId="34" fillId="14" borderId="7" xfId="0" applyFont="1" applyFill="1" applyBorder="1" applyAlignment="1" applyProtection="1">
      <alignment horizontal="left" vertical="center"/>
      <protection hidden="1"/>
    </xf>
    <xf numFmtId="0" fontId="34" fillId="14" borderId="10" xfId="0" applyFont="1" applyFill="1" applyBorder="1" applyAlignment="1" applyProtection="1">
      <alignment horizontal="left" vertical="center"/>
      <protection hidden="1"/>
    </xf>
    <xf numFmtId="0" fontId="34" fillId="14" borderId="9" xfId="0" applyFont="1" applyFill="1" applyBorder="1" applyAlignment="1" applyProtection="1">
      <alignment horizontal="left" vertical="center"/>
      <protection hidden="1"/>
    </xf>
    <xf numFmtId="0" fontId="34" fillId="14" borderId="8" xfId="0" applyFont="1" applyFill="1" applyBorder="1" applyAlignment="1" applyProtection="1">
      <alignment horizontal="left" vertical="center"/>
      <protection hidden="1"/>
    </xf>
    <xf numFmtId="0" fontId="34" fillId="14" borderId="10" xfId="0" applyFont="1" applyFill="1" applyBorder="1" applyAlignment="1" applyProtection="1">
      <alignment horizontal="center" vertical="center"/>
      <protection hidden="1"/>
    </xf>
    <xf numFmtId="0" fontId="34" fillId="14" borderId="8" xfId="0" applyFont="1" applyFill="1" applyBorder="1" applyAlignment="1" applyProtection="1">
      <alignment horizontal="center" vertical="center"/>
      <protection hidden="1"/>
    </xf>
    <xf numFmtId="0" fontId="48" fillId="0" borderId="18" xfId="0" applyFont="1" applyBorder="1" applyAlignment="1" applyProtection="1">
      <alignment horizontal="left" vertical="center" wrapText="1"/>
      <protection hidden="1"/>
    </xf>
    <xf numFmtId="0" fontId="30" fillId="15" borderId="103" xfId="0" applyFont="1" applyFill="1" applyBorder="1" applyAlignment="1" applyProtection="1">
      <alignment horizontal="center" vertical="center" wrapText="1"/>
      <protection hidden="1"/>
    </xf>
    <xf numFmtId="0" fontId="30" fillId="15" borderId="104" xfId="0" applyFont="1" applyFill="1" applyBorder="1" applyAlignment="1" applyProtection="1">
      <alignment horizontal="center" vertical="center" wrapText="1"/>
      <protection hidden="1"/>
    </xf>
    <xf numFmtId="0" fontId="30" fillId="15" borderId="102" xfId="0" applyFont="1" applyFill="1" applyBorder="1" applyAlignment="1" applyProtection="1">
      <alignment horizontal="center" vertical="center" wrapText="1"/>
      <protection hidden="1"/>
    </xf>
    <xf numFmtId="0" fontId="34" fillId="0" borderId="0" xfId="0" applyFont="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79" xfId="0" applyFont="1" applyFill="1" applyBorder="1" applyAlignment="1" applyProtection="1">
      <alignment horizontal="center" vertical="center" wrapText="1"/>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34" fillId="0" borderId="0" xfId="0" applyFont="1" applyAlignment="1" applyProtection="1">
      <alignment horizontal="left" wrapText="1"/>
      <protection hidden="1"/>
    </xf>
    <xf numFmtId="0" fontId="36" fillId="0" borderId="0" xfId="0" applyFont="1" applyAlignment="1" applyProtection="1">
      <alignment horizontal="center"/>
      <protection hidden="1"/>
    </xf>
    <xf numFmtId="0" fontId="23" fillId="0" borderId="29" xfId="0" applyFont="1" applyBorder="1" applyAlignment="1" applyProtection="1">
      <alignment horizontal="center" vertical="center"/>
      <protection hidden="1"/>
    </xf>
    <xf numFmtId="186" fontId="60" fillId="0" borderId="29" xfId="0" applyNumberFormat="1" applyFont="1" applyBorder="1" applyAlignment="1" applyProtection="1">
      <alignment horizontal="center" vertical="center"/>
      <protection hidden="1"/>
    </xf>
    <xf numFmtId="178" fontId="33" fillId="0" borderId="78" xfId="0" applyNumberFormat="1" applyFont="1" applyBorder="1" applyAlignment="1" applyProtection="1">
      <alignment horizontal="center" vertical="center"/>
      <protection locked="0" hidden="1"/>
    </xf>
    <xf numFmtId="178" fontId="33" fillId="0" borderId="20" xfId="0" applyNumberFormat="1" applyFont="1" applyBorder="1" applyAlignment="1" applyProtection="1">
      <alignment horizontal="center" vertical="center"/>
      <protection locked="0" hidden="1"/>
    </xf>
    <xf numFmtId="0" fontId="23" fillId="0" borderId="21"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34" fillId="0" borderId="20" xfId="0" applyFont="1" applyBorder="1" applyAlignment="1" applyProtection="1">
      <alignment horizontal="center" vertical="center" wrapText="1" shrinkToFit="1"/>
      <protection hidden="1"/>
    </xf>
    <xf numFmtId="0" fontId="34" fillId="0" borderId="20" xfId="0" applyFont="1" applyBorder="1" applyAlignment="1" applyProtection="1">
      <alignment horizontal="center" vertical="center" shrinkToFit="1"/>
      <protection hidden="1"/>
    </xf>
    <xf numFmtId="0" fontId="34" fillId="0" borderId="70" xfId="0" applyFont="1" applyBorder="1" applyAlignment="1" applyProtection="1">
      <alignment horizontal="center" vertical="center" shrinkToFit="1"/>
      <protection hidden="1"/>
    </xf>
    <xf numFmtId="0" fontId="49" fillId="3" borderId="0" xfId="0" applyFont="1" applyFill="1" applyAlignment="1" applyProtection="1">
      <alignment horizontal="left" vertical="center"/>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1" fillId="0" borderId="10" xfId="0" applyNumberFormat="1" applyFont="1" applyBorder="1" applyAlignment="1" applyProtection="1">
      <alignment horizontal="center" vertical="center"/>
      <protection locked="0"/>
    </xf>
    <xf numFmtId="176" fontId="51" fillId="0" borderId="9" xfId="0" applyNumberFormat="1" applyFont="1" applyBorder="1" applyAlignment="1" applyProtection="1">
      <alignment horizontal="center" vertical="center"/>
      <protection locked="0"/>
    </xf>
    <xf numFmtId="176" fontId="51" fillId="0" borderId="8"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hidden="1"/>
    </xf>
    <xf numFmtId="0" fontId="41"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shrinkToFit="1"/>
      <protection hidden="1"/>
    </xf>
    <xf numFmtId="0" fontId="32" fillId="0" borderId="7" xfId="0" applyFont="1" applyBorder="1" applyAlignment="1" applyProtection="1">
      <alignment horizontal="center" vertical="center" wrapText="1"/>
      <protection hidden="1"/>
    </xf>
    <xf numFmtId="0" fontId="32" fillId="0" borderId="10"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wrapText="1"/>
      <protection hidden="1"/>
    </xf>
    <xf numFmtId="0" fontId="1" fillId="0" borderId="60" xfId="0" applyFont="1" applyBorder="1" applyAlignment="1" applyProtection="1">
      <alignment horizontal="center" vertical="center"/>
      <protection locked="0" hidden="1"/>
    </xf>
    <xf numFmtId="0" fontId="24" fillId="2" borderId="10" xfId="0" applyFont="1" applyFill="1" applyBorder="1" applyAlignment="1" applyProtection="1">
      <alignment horizontal="center" vertical="center"/>
      <protection hidden="1"/>
    </xf>
    <xf numFmtId="0" fontId="24" fillId="2" borderId="8" xfId="0" applyFont="1" applyFill="1" applyBorder="1" applyAlignment="1" applyProtection="1">
      <alignment horizontal="center" vertical="center"/>
      <protection hidden="1"/>
    </xf>
    <xf numFmtId="0" fontId="23" fillId="2" borderId="7" xfId="0" applyFont="1" applyFill="1" applyBorder="1" applyAlignment="1" applyProtection="1">
      <alignment horizontal="center" vertical="center"/>
      <protection hidden="1"/>
    </xf>
    <xf numFmtId="0" fontId="52" fillId="10" borderId="0" xfId="1" applyFont="1" applyFill="1" applyAlignment="1" applyProtection="1">
      <alignment horizontal="center" vertical="center"/>
      <protection hidden="1"/>
    </xf>
    <xf numFmtId="0" fontId="52" fillId="10" borderId="31" xfId="1" applyFont="1" applyFill="1" applyBorder="1" applyAlignment="1" applyProtection="1">
      <alignment horizontal="center" vertical="center"/>
      <protection hidden="1"/>
    </xf>
    <xf numFmtId="0" fontId="36" fillId="0" borderId="7" xfId="0" applyFont="1" applyBorder="1" applyAlignment="1" applyProtection="1">
      <alignment horizontal="center" vertical="center" wrapText="1"/>
      <protection hidden="1"/>
    </xf>
    <xf numFmtId="176" fontId="60" fillId="0" borderId="7" xfId="0" applyNumberFormat="1" applyFont="1" applyBorder="1" applyAlignment="1" applyProtection="1">
      <alignment horizontal="center" vertical="center" wrapText="1"/>
      <protection hidden="1"/>
    </xf>
    <xf numFmtId="176" fontId="60" fillId="0" borderId="10" xfId="0" applyNumberFormat="1" applyFont="1" applyBorder="1" applyAlignment="1" applyProtection="1">
      <alignment horizontal="center" vertical="center" wrapText="1"/>
      <protection hidden="1"/>
    </xf>
    <xf numFmtId="0" fontId="33" fillId="0" borderId="7" xfId="0" applyFont="1" applyBorder="1" applyAlignment="1" applyProtection="1">
      <alignment horizontal="center" vertical="center" wrapText="1"/>
      <protection locked="0" hidden="1"/>
    </xf>
    <xf numFmtId="186" fontId="36" fillId="0" borderId="10" xfId="0" applyNumberFormat="1" applyFont="1" applyBorder="1" applyAlignment="1" applyProtection="1">
      <alignment horizontal="center" vertical="center" wrapText="1"/>
      <protection hidden="1"/>
    </xf>
    <xf numFmtId="186" fontId="36" fillId="0" borderId="9" xfId="0" applyNumberFormat="1" applyFont="1" applyBorder="1" applyAlignment="1" applyProtection="1">
      <alignment horizontal="center" vertical="center" wrapText="1"/>
      <protection hidden="1"/>
    </xf>
    <xf numFmtId="0" fontId="24" fillId="0" borderId="29" xfId="0" applyFont="1" applyBorder="1" applyAlignment="1" applyProtection="1">
      <alignment horizontal="center" vertical="center" shrinkToFit="1"/>
      <protection hidden="1"/>
    </xf>
    <xf numFmtId="176" fontId="41" fillId="0" borderId="9" xfId="0" applyNumberFormat="1" applyFont="1" applyBorder="1" applyAlignment="1" applyProtection="1">
      <alignment horizontal="center" vertical="center"/>
      <protection hidden="1"/>
    </xf>
    <xf numFmtId="0" fontId="39" fillId="0" borderId="54" xfId="0" applyFont="1" applyBorder="1" applyAlignment="1" applyProtection="1">
      <alignment horizontal="center" vertical="center"/>
      <protection hidden="1"/>
    </xf>
    <xf numFmtId="0" fontId="39" fillId="0" borderId="46" xfId="0" applyFont="1" applyBorder="1" applyAlignment="1" applyProtection="1">
      <alignment horizontal="center" vertical="center"/>
      <protection hidden="1"/>
    </xf>
    <xf numFmtId="182" fontId="24" fillId="0" borderId="8" xfId="0" applyNumberFormat="1" applyFont="1" applyBorder="1" applyAlignment="1" applyProtection="1">
      <alignment horizontal="center" vertical="center"/>
      <protection locked="0" hidden="1"/>
    </xf>
    <xf numFmtId="182" fontId="24" fillId="0" borderId="10" xfId="0" applyNumberFormat="1" applyFont="1" applyBorder="1" applyAlignment="1" applyProtection="1">
      <alignment horizontal="center" vertical="center"/>
      <protection locked="0" hidden="1"/>
    </xf>
    <xf numFmtId="182" fontId="24" fillId="0" borderId="106" xfId="0" applyNumberFormat="1" applyFont="1" applyBorder="1" applyAlignment="1" applyProtection="1">
      <alignment horizontal="center" vertical="center"/>
      <protection locked="0" hidden="1"/>
    </xf>
    <xf numFmtId="182" fontId="24" fillId="0" borderId="27" xfId="0" applyNumberFormat="1" applyFont="1" applyBorder="1" applyAlignment="1" applyProtection="1">
      <alignment horizontal="center" vertical="center"/>
      <protection locked="0" hidden="1"/>
    </xf>
    <xf numFmtId="182" fontId="24" fillId="0" borderId="87" xfId="0" applyNumberFormat="1" applyFont="1" applyBorder="1" applyAlignment="1" applyProtection="1">
      <alignment horizontal="center" vertical="center"/>
      <protection locked="0" hidden="1"/>
    </xf>
    <xf numFmtId="182" fontId="24" fillId="0" borderId="0" xfId="0" applyNumberFormat="1" applyFont="1" applyAlignment="1" applyProtection="1">
      <alignment horizontal="center" vertical="center"/>
      <protection locked="0" hidden="1"/>
    </xf>
    <xf numFmtId="182" fontId="24" fillId="0" borderId="108" xfId="0" applyNumberFormat="1" applyFont="1" applyBorder="1" applyAlignment="1" applyProtection="1">
      <alignment horizontal="center" vertical="center"/>
      <protection locked="0" hidden="1"/>
    </xf>
    <xf numFmtId="182" fontId="24" fillId="0" borderId="29" xfId="0" applyNumberFormat="1" applyFont="1" applyBorder="1" applyAlignment="1" applyProtection="1">
      <alignment horizontal="center" vertical="center"/>
      <protection locked="0" hidden="1"/>
    </xf>
    <xf numFmtId="182" fontId="24" fillId="0" borderId="107" xfId="0" applyNumberFormat="1" applyFont="1" applyBorder="1" applyAlignment="1" applyProtection="1">
      <alignment horizontal="center" vertical="center"/>
      <protection locked="0" hidden="1"/>
    </xf>
    <xf numFmtId="182" fontId="24" fillId="0" borderId="109" xfId="0" applyNumberFormat="1" applyFont="1" applyBorder="1" applyAlignment="1" applyProtection="1">
      <alignment horizontal="center" vertical="center"/>
      <protection locked="0" hidden="1"/>
    </xf>
    <xf numFmtId="182" fontId="24" fillId="0" borderId="111" xfId="0" applyNumberFormat="1" applyFont="1" applyBorder="1" applyAlignment="1" applyProtection="1">
      <alignment horizontal="center" vertical="center"/>
      <protection locked="0" hidden="1"/>
    </xf>
    <xf numFmtId="182" fontId="24" fillId="0" borderId="110" xfId="0" applyNumberFormat="1" applyFont="1" applyBorder="1" applyAlignment="1" applyProtection="1">
      <alignment horizontal="center" vertical="center"/>
      <protection locked="0" hidden="1"/>
    </xf>
    <xf numFmtId="182" fontId="24" fillId="0" borderId="105" xfId="0" applyNumberFormat="1" applyFont="1" applyBorder="1" applyAlignment="1" applyProtection="1">
      <alignment horizontal="center" vertical="center"/>
      <protection locked="0" hidden="1"/>
    </xf>
    <xf numFmtId="182" fontId="24" fillId="0" borderId="42" xfId="0" applyNumberFormat="1" applyFont="1" applyBorder="1" applyAlignment="1" applyProtection="1">
      <alignment horizontal="center" vertical="center"/>
      <protection locked="0" hidden="1"/>
    </xf>
    <xf numFmtId="182" fontId="24" fillId="0" borderId="50" xfId="0" applyNumberFormat="1" applyFont="1" applyBorder="1" applyAlignment="1" applyProtection="1">
      <alignment horizontal="center" vertical="center"/>
      <protection locked="0" hidden="1"/>
    </xf>
    <xf numFmtId="0" fontId="39" fillId="0" borderId="113" xfId="0" applyFont="1" applyBorder="1" applyAlignment="1" applyProtection="1">
      <alignment horizontal="center" vertical="center"/>
      <protection hidden="1"/>
    </xf>
    <xf numFmtId="0" fontId="39" fillId="0" borderId="112" xfId="0" applyFont="1" applyBorder="1" applyAlignment="1" applyProtection="1">
      <alignment horizontal="center" vertical="center"/>
      <protection hidden="1"/>
    </xf>
    <xf numFmtId="182" fontId="24" fillId="0" borderId="28" xfId="0" applyNumberFormat="1" applyFont="1" applyBorder="1" applyAlignment="1" applyProtection="1">
      <alignment horizontal="center" vertical="center"/>
      <protection locked="0" hidden="1"/>
    </xf>
    <xf numFmtId="182" fontId="24" fillId="0" borderId="30" xfId="0" applyNumberFormat="1" applyFont="1" applyBorder="1" applyAlignment="1" applyProtection="1">
      <alignment horizontal="center" vertical="center"/>
      <protection locked="0" hidden="1"/>
    </xf>
    <xf numFmtId="182" fontId="24" fillId="0" borderId="115" xfId="0" applyNumberFormat="1" applyFont="1" applyBorder="1" applyAlignment="1" applyProtection="1">
      <alignment horizontal="center" vertical="center"/>
      <protection locked="0" hidden="1"/>
    </xf>
    <xf numFmtId="182" fontId="24" fillId="0" borderId="114" xfId="0" applyNumberFormat="1" applyFont="1" applyBorder="1" applyAlignment="1" applyProtection="1">
      <alignment horizontal="center" vertical="center"/>
      <protection locked="0" hidden="1"/>
    </xf>
    <xf numFmtId="182" fontId="24" fillId="0" borderId="91" xfId="0" applyNumberFormat="1" applyFont="1" applyBorder="1" applyAlignment="1" applyProtection="1">
      <alignment horizontal="center" vertical="center"/>
      <protection locked="0" hidden="1"/>
    </xf>
    <xf numFmtId="182" fontId="24" fillId="0" borderId="25" xfId="0" applyNumberFormat="1" applyFont="1" applyBorder="1" applyAlignment="1" applyProtection="1">
      <alignment horizontal="center" vertical="center"/>
      <protection locked="0" hidden="1"/>
    </xf>
    <xf numFmtId="182" fontId="24" fillId="0" borderId="24" xfId="0" applyNumberFormat="1" applyFont="1" applyBorder="1" applyAlignment="1" applyProtection="1">
      <alignment horizontal="center" vertical="center"/>
      <protection locked="0" hidden="1"/>
    </xf>
    <xf numFmtId="0" fontId="39" fillId="0" borderId="117" xfId="0" applyFont="1" applyBorder="1" applyAlignment="1" applyProtection="1">
      <alignment horizontal="center" vertical="center"/>
      <protection hidden="1"/>
    </xf>
    <xf numFmtId="0" fontId="39" fillId="0" borderId="116" xfId="0" applyFont="1" applyBorder="1" applyAlignment="1" applyProtection="1">
      <alignment horizontal="center" vertical="center"/>
      <protection hidden="1"/>
    </xf>
    <xf numFmtId="182" fontId="24" fillId="0" borderId="14" xfId="0" applyNumberFormat="1" applyFont="1" applyBorder="1" applyAlignment="1" applyProtection="1">
      <alignment horizontal="center" vertical="center"/>
      <protection locked="0" hidden="1"/>
    </xf>
    <xf numFmtId="182" fontId="24" fillId="0" borderId="16" xfId="0" applyNumberFormat="1" applyFont="1" applyBorder="1" applyAlignment="1" applyProtection="1">
      <alignment horizontal="center" vertical="center"/>
      <protection locked="0" hidden="1"/>
    </xf>
    <xf numFmtId="0" fontId="29" fillId="0" borderId="20" xfId="0" applyFont="1" applyBorder="1" applyAlignment="1" applyProtection="1">
      <alignment horizontal="center" vertical="center" wrapText="1"/>
      <protection hidden="1"/>
    </xf>
    <xf numFmtId="0" fontId="34" fillId="0" borderId="0" xfId="0" applyFont="1" applyAlignment="1" applyProtection="1">
      <alignment horizontal="left" vertical="top" wrapText="1"/>
      <protection hidden="1"/>
    </xf>
    <xf numFmtId="0" fontId="39" fillId="0" borderId="63"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30" fillId="15" borderId="123" xfId="0" applyFont="1" applyFill="1" applyBorder="1" applyAlignment="1" applyProtection="1">
      <alignment horizontal="center" vertical="center" wrapText="1"/>
      <protection hidden="1"/>
    </xf>
    <xf numFmtId="0" fontId="30" fillId="15" borderId="122" xfId="0" applyFont="1" applyFill="1" applyBorder="1" applyAlignment="1" applyProtection="1">
      <alignment horizontal="center" vertical="center" wrapText="1"/>
      <protection hidden="1"/>
    </xf>
    <xf numFmtId="0" fontId="30" fillId="15" borderId="121" xfId="0" applyFont="1" applyFill="1" applyBorder="1" applyAlignment="1" applyProtection="1">
      <alignment horizontal="center" vertical="center" wrapText="1"/>
      <protection hidden="1"/>
    </xf>
    <xf numFmtId="0" fontId="56" fillId="15" borderId="104" xfId="0" applyFont="1" applyFill="1" applyBorder="1" applyAlignment="1" applyProtection="1">
      <alignment horizontal="center" vertical="center" wrapText="1"/>
      <protection hidden="1"/>
    </xf>
    <xf numFmtId="0" fontId="31" fillId="0" borderId="55" xfId="0" applyFont="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3" xfId="0" applyFont="1" applyBorder="1" applyAlignment="1" applyProtection="1">
      <alignment horizontal="center" vertical="center" wrapText="1"/>
      <protection hidden="1"/>
    </xf>
    <xf numFmtId="0" fontId="29" fillId="0" borderId="120" xfId="0" applyFont="1" applyBorder="1" applyAlignment="1" applyProtection="1">
      <alignment horizontal="center" vertical="top" wrapText="1"/>
      <protection hidden="1"/>
    </xf>
    <xf numFmtId="0" fontId="29" fillId="0" borderId="119" xfId="0" applyFont="1" applyBorder="1" applyAlignment="1" applyProtection="1">
      <alignment horizontal="center" vertical="top" wrapText="1"/>
      <protection hidden="1"/>
    </xf>
    <xf numFmtId="0" fontId="29" fillId="0" borderId="18" xfId="0" applyFont="1" applyBorder="1" applyAlignment="1" applyProtection="1">
      <alignment horizontal="center" vertical="top" wrapText="1"/>
      <protection hidden="1"/>
    </xf>
    <xf numFmtId="0" fontId="29" fillId="0" borderId="22" xfId="0" applyFont="1" applyBorder="1" applyAlignment="1" applyProtection="1">
      <alignment horizontal="center" vertical="top" wrapText="1"/>
      <protection hidden="1"/>
    </xf>
    <xf numFmtId="0" fontId="29" fillId="0" borderId="23" xfId="0" applyFont="1" applyBorder="1" applyAlignment="1" applyProtection="1">
      <alignment horizontal="center" vertical="center" wrapText="1"/>
      <protection hidden="1"/>
    </xf>
    <xf numFmtId="0" fontId="29" fillId="0" borderId="22" xfId="0" applyFont="1" applyBorder="1" applyAlignment="1" applyProtection="1">
      <alignment horizontal="center" vertical="center" wrapText="1"/>
      <protection hidden="1"/>
    </xf>
    <xf numFmtId="0" fontId="29" fillId="0" borderId="118" xfId="0" applyFont="1" applyBorder="1" applyAlignment="1" applyProtection="1">
      <alignment horizontal="center" vertical="center" wrapText="1"/>
      <protection hidden="1"/>
    </xf>
    <xf numFmtId="0" fontId="30" fillId="15" borderId="117" xfId="0" applyFont="1" applyFill="1" applyBorder="1" applyAlignment="1" applyProtection="1">
      <alignment horizontal="center" vertical="center"/>
      <protection hidden="1"/>
    </xf>
    <xf numFmtId="0" fontId="30" fillId="15" borderId="12" xfId="0" applyFont="1" applyFill="1" applyBorder="1" applyAlignment="1" applyProtection="1">
      <alignment horizontal="center" vertical="center"/>
      <protection hidden="1"/>
    </xf>
    <xf numFmtId="0" fontId="56" fillId="15" borderId="14" xfId="0" applyFont="1" applyFill="1" applyBorder="1" applyAlignment="1" applyProtection="1">
      <alignment horizontal="center" vertical="center" wrapText="1"/>
      <protection hidden="1"/>
    </xf>
    <xf numFmtId="0" fontId="56" fillId="15" borderId="12" xfId="0" applyFont="1" applyFill="1" applyBorder="1" applyAlignment="1" applyProtection="1">
      <alignment horizontal="center" vertical="center" wrapText="1"/>
      <protection hidden="1"/>
    </xf>
    <xf numFmtId="0" fontId="39" fillId="0" borderId="55" xfId="0" applyFont="1" applyBorder="1" applyAlignment="1" applyProtection="1">
      <alignment horizontal="center" vertical="center"/>
      <protection hidden="1"/>
    </xf>
    <xf numFmtId="0" fontId="39" fillId="0" borderId="56" xfId="0" applyFont="1" applyBorder="1" applyAlignment="1" applyProtection="1">
      <alignment horizontal="center" vertical="center"/>
      <protection hidden="1"/>
    </xf>
    <xf numFmtId="182" fontId="24" fillId="0" borderId="3" xfId="0" applyNumberFormat="1" applyFont="1" applyBorder="1" applyAlignment="1" applyProtection="1">
      <alignment horizontal="center" vertical="center"/>
      <protection locked="0" hidden="1"/>
    </xf>
    <xf numFmtId="182" fontId="24" fillId="0" borderId="5" xfId="0" applyNumberFormat="1" applyFont="1" applyBorder="1" applyAlignment="1" applyProtection="1">
      <alignment horizontal="center" vertical="center"/>
      <protection locked="0" hidden="1"/>
    </xf>
    <xf numFmtId="182" fontId="24" fillId="0" borderId="83" xfId="0" applyNumberFormat="1" applyFont="1" applyBorder="1" applyAlignment="1" applyProtection="1">
      <alignment horizontal="center" vertical="center"/>
      <protection locked="0" hidden="1"/>
    </xf>
    <xf numFmtId="182" fontId="24" fillId="0" borderId="18" xfId="0" applyNumberFormat="1" applyFont="1" applyBorder="1" applyAlignment="1" applyProtection="1">
      <alignment horizontal="center" vertical="center"/>
      <protection locked="0" hidden="1"/>
    </xf>
    <xf numFmtId="182" fontId="24" fillId="0" borderId="22" xfId="0" applyNumberFormat="1" applyFont="1" applyBorder="1" applyAlignment="1" applyProtection="1">
      <alignment horizontal="center" vertical="center"/>
      <protection locked="0" hidden="1"/>
    </xf>
    <xf numFmtId="186" fontId="23" fillId="0" borderId="29" xfId="0" applyNumberFormat="1" applyFont="1" applyBorder="1" applyAlignment="1" applyProtection="1">
      <alignment horizontal="right" vertical="center"/>
      <protection hidden="1"/>
    </xf>
    <xf numFmtId="0" fontId="31" fillId="0" borderId="46" xfId="0" applyFont="1" applyBorder="1" applyAlignment="1" applyProtection="1">
      <alignment horizontal="left" vertical="center"/>
      <protection hidden="1"/>
    </xf>
    <xf numFmtId="0" fontId="31" fillId="0" borderId="45" xfId="0" applyFont="1" applyBorder="1" applyAlignment="1" applyProtection="1">
      <alignment horizontal="left" vertical="center"/>
      <protection hidden="1"/>
    </xf>
    <xf numFmtId="186" fontId="31" fillId="0" borderId="45" xfId="4" applyNumberFormat="1" applyFont="1" applyBorder="1" applyAlignment="1" applyProtection="1">
      <alignment horizontal="center" vertical="center" shrinkToFit="1"/>
      <protection hidden="1"/>
    </xf>
    <xf numFmtId="186" fontId="31" fillId="0" borderId="68" xfId="4" applyNumberFormat="1" applyFont="1" applyBorder="1" applyAlignment="1" applyProtection="1">
      <alignment horizontal="center" vertical="center" shrinkToFit="1"/>
      <protection hidden="1"/>
    </xf>
    <xf numFmtId="38" fontId="31" fillId="0" borderId="45" xfId="4" applyFont="1" applyBorder="1" applyAlignment="1" applyProtection="1">
      <alignment horizontal="center" vertical="center" shrinkToFit="1"/>
      <protection locked="0" hidden="1"/>
    </xf>
    <xf numFmtId="38" fontId="31" fillId="0" borderId="68" xfId="4" applyFont="1" applyBorder="1" applyAlignment="1" applyProtection="1">
      <alignment horizontal="center" vertical="center" shrinkToFit="1"/>
      <protection locked="0" hidden="1"/>
    </xf>
    <xf numFmtId="0" fontId="31" fillId="0" borderId="10" xfId="0" applyFont="1" applyBorder="1" applyAlignment="1" applyProtection="1">
      <alignment horizontal="left" vertical="center" wrapText="1"/>
      <protection hidden="1"/>
    </xf>
    <xf numFmtId="0" fontId="31" fillId="0" borderId="9" xfId="0" applyFont="1" applyBorder="1" applyAlignment="1" applyProtection="1">
      <alignment horizontal="left" vertical="center" wrapText="1"/>
      <protection hidden="1"/>
    </xf>
    <xf numFmtId="0" fontId="24" fillId="0" borderId="68" xfId="0" applyFont="1" applyBorder="1" applyAlignment="1" applyProtection="1">
      <alignment horizontal="center" vertical="center"/>
      <protection locked="0" hidden="1"/>
    </xf>
    <xf numFmtId="0" fontId="24" fillId="0" borderId="9" xfId="0" applyFont="1" applyBorder="1" applyAlignment="1" applyProtection="1">
      <alignment horizontal="center" vertical="center"/>
      <protection locked="0" hidden="1"/>
    </xf>
    <xf numFmtId="0" fontId="24" fillId="0" borderId="8" xfId="0" applyFont="1" applyBorder="1" applyAlignment="1" applyProtection="1">
      <alignment horizontal="center" vertical="center"/>
      <protection locked="0" hidden="1"/>
    </xf>
    <xf numFmtId="38" fontId="31" fillId="0" borderId="7" xfId="4" applyFont="1" applyBorder="1" applyAlignment="1" applyProtection="1">
      <alignment horizontal="center" vertical="center"/>
      <protection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176" fontId="34" fillId="0" borderId="32" xfId="0" applyNumberFormat="1" applyFont="1" applyBorder="1" applyAlignment="1" applyProtection="1">
      <alignment horizontal="center" vertical="center"/>
      <protection hidden="1"/>
    </xf>
    <xf numFmtId="0" fontId="34" fillId="13" borderId="10" xfId="0" applyFont="1" applyFill="1" applyBorder="1" applyAlignment="1" applyProtection="1">
      <alignment horizontal="center" vertical="center"/>
      <protection hidden="1"/>
    </xf>
    <xf numFmtId="0" fontId="34" fillId="13" borderId="9" xfId="0" applyFont="1" applyFill="1" applyBorder="1" applyAlignment="1" applyProtection="1">
      <alignment horizontal="center" vertical="center"/>
      <protection hidden="1"/>
    </xf>
    <xf numFmtId="0" fontId="34" fillId="13" borderId="8" xfId="0" applyFont="1" applyFill="1" applyBorder="1" applyAlignment="1" applyProtection="1">
      <alignment horizontal="center" vertical="center"/>
      <protection hidden="1"/>
    </xf>
    <xf numFmtId="176" fontId="34" fillId="0" borderId="34" xfId="0" applyNumberFormat="1" applyFont="1" applyBorder="1" applyAlignment="1" applyProtection="1">
      <alignment horizontal="center" vertical="center"/>
      <protection hidden="1"/>
    </xf>
    <xf numFmtId="176" fontId="34" fillId="0" borderId="33" xfId="0" applyNumberFormat="1" applyFont="1" applyBorder="1" applyAlignment="1" applyProtection="1">
      <alignment horizontal="center" vertical="center"/>
      <protection hidden="1"/>
    </xf>
    <xf numFmtId="176" fontId="34" fillId="0" borderId="31" xfId="0" applyNumberFormat="1" applyFont="1" applyBorder="1" applyAlignment="1" applyProtection="1">
      <alignment horizontal="center" vertical="center"/>
      <protection hidden="1"/>
    </xf>
    <xf numFmtId="176" fontId="34" fillId="0" borderId="30" xfId="0" applyNumberFormat="1" applyFont="1" applyBorder="1" applyAlignment="1" applyProtection="1">
      <alignment horizontal="center" vertical="center"/>
      <protection hidden="1"/>
    </xf>
    <xf numFmtId="176" fontId="34" fillId="0" borderId="28" xfId="0" applyNumberFormat="1" applyFont="1" applyBorder="1" applyAlignment="1" applyProtection="1">
      <alignment horizontal="center" vertical="center"/>
      <protection hidden="1"/>
    </xf>
    <xf numFmtId="186" fontId="41" fillId="0" borderId="29" xfId="0" applyNumberFormat="1" applyFont="1" applyBorder="1" applyAlignment="1" applyProtection="1">
      <alignment horizontal="right" vertical="center"/>
      <protection locked="0" hidden="1"/>
    </xf>
    <xf numFmtId="176" fontId="34" fillId="0" borderId="0" xfId="0" applyNumberFormat="1" applyFont="1" applyAlignment="1" applyProtection="1">
      <alignment horizontal="left" vertical="center" wrapText="1"/>
      <protection hidden="1"/>
    </xf>
    <xf numFmtId="176" fontId="34" fillId="0" borderId="0" xfId="0" applyNumberFormat="1" applyFont="1" applyAlignment="1" applyProtection="1">
      <alignment horizontal="left" vertical="center"/>
      <protection hidden="1"/>
    </xf>
    <xf numFmtId="176" fontId="34" fillId="0" borderId="27" xfId="0" applyNumberFormat="1" applyFont="1" applyBorder="1" applyAlignment="1" applyProtection="1">
      <alignment horizontal="left" vertical="center"/>
      <protection hidden="1"/>
    </xf>
    <xf numFmtId="0" fontId="34" fillId="0" borderId="10"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wrapText="1"/>
      <protection hidden="1"/>
    </xf>
    <xf numFmtId="176" fontId="1" fillId="0" borderId="10" xfId="0" applyNumberFormat="1" applyFont="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3" fontId="1" fillId="0" borderId="10" xfId="0" applyNumberFormat="1" applyFont="1" applyBorder="1" applyAlignment="1" applyProtection="1">
      <alignment horizontal="center" vertical="center"/>
      <protection locked="0"/>
    </xf>
    <xf numFmtId="3" fontId="1" fillId="0" borderId="9" xfId="0" applyNumberFormat="1" applyFont="1" applyBorder="1" applyAlignment="1" applyProtection="1">
      <alignment horizontal="center" vertical="center"/>
      <protection locked="0"/>
    </xf>
    <xf numFmtId="181" fontId="1" fillId="0" borderId="10" xfId="0" applyNumberFormat="1" applyFont="1" applyBorder="1" applyAlignment="1" applyProtection="1">
      <alignment horizontal="center" vertical="center"/>
      <protection locked="0"/>
    </xf>
    <xf numFmtId="181" fontId="1" fillId="0" borderId="9" xfId="0" applyNumberFormat="1" applyFont="1" applyBorder="1" applyAlignment="1" applyProtection="1">
      <alignment horizontal="center" vertical="center"/>
      <protection locked="0"/>
    </xf>
    <xf numFmtId="0" fontId="1" fillId="0" borderId="9"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34" fillId="13" borderId="34" xfId="0" applyFont="1" applyFill="1" applyBorder="1" applyAlignment="1" applyProtection="1">
      <alignment horizontal="center" vertical="center"/>
      <protection hidden="1"/>
    </xf>
    <xf numFmtId="0" fontId="34" fillId="13" borderId="33" xfId="0" applyFont="1" applyFill="1" applyBorder="1" applyAlignment="1" applyProtection="1">
      <alignment horizontal="center" vertical="center"/>
      <protection hidden="1"/>
    </xf>
    <xf numFmtId="0" fontId="34" fillId="13" borderId="30" xfId="0" applyFont="1" applyFill="1" applyBorder="1" applyAlignment="1" applyProtection="1">
      <alignment horizontal="center" vertical="center"/>
      <protection hidden="1"/>
    </xf>
    <xf numFmtId="0" fontId="34" fillId="13" borderId="28" xfId="0" applyFont="1" applyFill="1" applyBorder="1" applyAlignment="1" applyProtection="1">
      <alignment horizontal="center" vertical="center"/>
      <protection hidden="1"/>
    </xf>
    <xf numFmtId="0" fontId="34" fillId="13" borderId="27" xfId="0" applyFont="1" applyFill="1" applyBorder="1" applyAlignment="1" applyProtection="1">
      <alignment horizontal="center" vertical="center"/>
      <protection hidden="1"/>
    </xf>
    <xf numFmtId="0" fontId="34" fillId="13" borderId="29" xfId="0" applyFont="1" applyFill="1" applyBorder="1" applyAlignment="1" applyProtection="1">
      <alignment horizontal="center" vertical="center"/>
      <protection hidden="1"/>
    </xf>
    <xf numFmtId="0" fontId="41" fillId="0" borderId="0" xfId="0" applyFont="1" applyAlignment="1" applyProtection="1">
      <alignment horizontal="left" vertical="center"/>
      <protection hidden="1"/>
    </xf>
    <xf numFmtId="0" fontId="49" fillId="3" borderId="0" xfId="0" applyFont="1" applyFill="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180" fontId="36" fillId="0" borderId="10" xfId="0" applyNumberFormat="1" applyFont="1" applyBorder="1" applyAlignment="1" applyProtection="1">
      <alignment horizontal="center" vertical="center"/>
      <protection locked="0" hidden="1"/>
    </xf>
    <xf numFmtId="180" fontId="36" fillId="0" borderId="9" xfId="0" applyNumberFormat="1" applyFont="1" applyBorder="1" applyAlignment="1" applyProtection="1">
      <alignment horizontal="center" vertical="center"/>
      <protection locked="0"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0" xfId="0" applyFont="1" applyAlignment="1" applyProtection="1">
      <alignment horizontal="center" wrapText="1"/>
      <protection hidden="1"/>
    </xf>
    <xf numFmtId="0" fontId="1" fillId="0" borderId="7" xfId="0" applyFont="1" applyBorder="1" applyAlignment="1" applyProtection="1">
      <alignment horizontal="center" vertical="center"/>
      <protection hidden="1"/>
    </xf>
    <xf numFmtId="0" fontId="34" fillId="0" borderId="7" xfId="0" applyFont="1" applyBorder="1" applyAlignment="1" applyProtection="1">
      <alignment horizontal="left" vertical="center" wrapText="1"/>
      <protection hidden="1"/>
    </xf>
    <xf numFmtId="176" fontId="1" fillId="0" borderId="7" xfId="0" applyNumberFormat="1" applyFont="1" applyBorder="1" applyAlignment="1" applyProtection="1">
      <alignment horizontal="center" vertical="center"/>
      <protection hidden="1"/>
    </xf>
    <xf numFmtId="0" fontId="1" fillId="0" borderId="72"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180" fontId="36" fillId="0" borderId="5" xfId="0" applyNumberFormat="1" applyFont="1" applyBorder="1" applyAlignment="1" applyProtection="1">
      <alignment horizontal="center" vertical="center"/>
      <protection locked="0" hidden="1"/>
    </xf>
    <xf numFmtId="180" fontId="36" fillId="0" borderId="4" xfId="0" applyNumberFormat="1" applyFont="1" applyBorder="1" applyAlignment="1" applyProtection="1">
      <alignment horizontal="center" vertical="center"/>
      <protection locked="0" hidden="1"/>
    </xf>
    <xf numFmtId="183" fontId="36" fillId="0" borderId="5" xfId="0" applyNumberFormat="1" applyFont="1" applyBorder="1" applyAlignment="1" applyProtection="1">
      <alignment horizontal="center" vertical="center"/>
      <protection locked="0" hidden="1"/>
    </xf>
    <xf numFmtId="183" fontId="36" fillId="0" borderId="4" xfId="0" applyNumberFormat="1" applyFont="1" applyBorder="1" applyAlignment="1" applyProtection="1">
      <alignment horizontal="center" vertical="center"/>
      <protection locked="0" hidden="1"/>
    </xf>
    <xf numFmtId="176" fontId="34"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76" fontId="41" fillId="0" borderId="29" xfId="0" applyNumberFormat="1" applyFont="1" applyBorder="1" applyAlignment="1" applyProtection="1">
      <alignment horizontal="right" vertical="center"/>
      <protection locked="0"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34" fillId="0" borderId="25" xfId="0" applyFont="1" applyBorder="1" applyAlignment="1" applyProtection="1">
      <alignment horizontal="left" vertical="center" wrapText="1"/>
      <protection hidden="1"/>
    </xf>
    <xf numFmtId="0" fontId="34" fillId="7" borderId="7" xfId="0" applyFont="1" applyFill="1" applyBorder="1" applyAlignment="1" applyProtection="1">
      <alignment horizontal="left" vertical="center" wrapText="1"/>
      <protection hidden="1"/>
    </xf>
    <xf numFmtId="0" fontId="34" fillId="7" borderId="7" xfId="0" applyFont="1" applyFill="1" applyBorder="1" applyAlignment="1" applyProtection="1">
      <alignment horizontal="center" vertical="center" wrapText="1"/>
      <protection hidden="1"/>
    </xf>
    <xf numFmtId="0" fontId="30" fillId="0" borderId="10" xfId="0" applyFont="1" applyBorder="1" applyAlignment="1" applyProtection="1">
      <alignment horizontal="center" vertical="center"/>
      <protection hidden="1"/>
    </xf>
    <xf numFmtId="0" fontId="30" fillId="0" borderId="9" xfId="0" applyFont="1" applyBorder="1" applyAlignment="1" applyProtection="1">
      <alignment horizontal="center" vertical="center"/>
      <protection hidden="1"/>
    </xf>
    <xf numFmtId="183" fontId="34" fillId="0" borderId="7" xfId="0" applyNumberFormat="1" applyFont="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176" fontId="34" fillId="7" borderId="7" xfId="0" applyNumberFormat="1" applyFont="1" applyFill="1" applyBorder="1" applyAlignment="1" applyProtection="1">
      <alignment horizontal="center" vertical="center"/>
      <protection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1" fillId="0" borderId="7" xfId="0" applyFont="1" applyBorder="1" applyAlignment="1" applyProtection="1">
      <alignment horizontal="center" vertical="center" shrinkToFit="1"/>
      <protection locked="0"/>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42">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12" Type="http://schemas.openxmlformats.org/officeDocument/2006/relationships/image" Target="../media/image21.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4.emf"/><Relationship Id="rId10" Type="http://schemas.openxmlformats.org/officeDocument/2006/relationships/image" Target="../media/image19.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60960</xdr:colOff>
          <xdr:row>14</xdr:row>
          <xdr:rowOff>38100</xdr:rowOff>
        </xdr:from>
        <xdr:to>
          <xdr:col>117</xdr:col>
          <xdr:colOff>60960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15</xdr:row>
          <xdr:rowOff>38100</xdr:rowOff>
        </xdr:from>
        <xdr:to>
          <xdr:col>117</xdr:col>
          <xdr:colOff>60960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17</xdr:row>
          <xdr:rowOff>22860</xdr:rowOff>
        </xdr:from>
        <xdr:to>
          <xdr:col>117</xdr:col>
          <xdr:colOff>60960</xdr:colOff>
          <xdr:row>17</xdr:row>
          <xdr:rowOff>365760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68580</xdr:colOff>
          <xdr:row>18</xdr:row>
          <xdr:rowOff>76200</xdr:rowOff>
        </xdr:from>
        <xdr:to>
          <xdr:col>117</xdr:col>
          <xdr:colOff>68580</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40</xdr:row>
          <xdr:rowOff>38100</xdr:rowOff>
        </xdr:from>
        <xdr:to>
          <xdr:col>117</xdr:col>
          <xdr:colOff>60960</xdr:colOff>
          <xdr:row>40</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16</xdr:row>
          <xdr:rowOff>38100</xdr:rowOff>
        </xdr:from>
        <xdr:to>
          <xdr:col>117</xdr:col>
          <xdr:colOff>60960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68580</xdr:rowOff>
        </xdr:from>
        <xdr:to>
          <xdr:col>117</xdr:col>
          <xdr:colOff>60960</xdr:colOff>
          <xdr:row>31</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594360</xdr:rowOff>
        </xdr:from>
        <xdr:to>
          <xdr:col>117</xdr:col>
          <xdr:colOff>60960</xdr:colOff>
          <xdr:row>32</xdr:row>
          <xdr:rowOff>426720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441960</xdr:rowOff>
        </xdr:from>
        <xdr:to>
          <xdr:col>117</xdr:col>
          <xdr:colOff>60960</xdr:colOff>
          <xdr:row>30</xdr:row>
          <xdr:rowOff>426720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26</xdr:row>
          <xdr:rowOff>7620</xdr:rowOff>
        </xdr:from>
        <xdr:to>
          <xdr:col>117</xdr:col>
          <xdr:colOff>60960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27</xdr:row>
          <xdr:rowOff>0</xdr:rowOff>
        </xdr:from>
        <xdr:to>
          <xdr:col>117</xdr:col>
          <xdr:colOff>60960</xdr:colOff>
          <xdr:row>27</xdr:row>
          <xdr:rowOff>426720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18</xdr:row>
          <xdr:rowOff>525780</xdr:rowOff>
        </xdr:from>
        <xdr:to>
          <xdr:col>117</xdr:col>
          <xdr:colOff>60960</xdr:colOff>
          <xdr:row>19</xdr:row>
          <xdr:rowOff>426720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7620</xdr:rowOff>
        </xdr:from>
        <xdr:to>
          <xdr:col>117</xdr:col>
          <xdr:colOff>60960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35</xdr:row>
          <xdr:rowOff>22860</xdr:rowOff>
        </xdr:from>
        <xdr:to>
          <xdr:col>117</xdr:col>
          <xdr:colOff>60960</xdr:colOff>
          <xdr:row>36</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21</xdr:row>
          <xdr:rowOff>60960</xdr:rowOff>
        </xdr:from>
        <xdr:to>
          <xdr:col>117</xdr:col>
          <xdr:colOff>60960</xdr:colOff>
          <xdr:row>21</xdr:row>
          <xdr:rowOff>487680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38</xdr:row>
          <xdr:rowOff>22860</xdr:rowOff>
        </xdr:from>
        <xdr:to>
          <xdr:col>117</xdr:col>
          <xdr:colOff>60960</xdr:colOff>
          <xdr:row>39</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7620</xdr:rowOff>
        </xdr:from>
        <xdr:to>
          <xdr:col>117</xdr:col>
          <xdr:colOff>60960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7620</xdr:rowOff>
        </xdr:from>
        <xdr:to>
          <xdr:col>117</xdr:col>
          <xdr:colOff>60960</xdr:colOff>
          <xdr:row>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33</xdr:row>
          <xdr:rowOff>365760</xdr:rowOff>
        </xdr:from>
        <xdr:to>
          <xdr:col>117</xdr:col>
          <xdr:colOff>60960</xdr:colOff>
          <xdr:row>34</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441960</xdr:rowOff>
        </xdr:from>
        <xdr:to>
          <xdr:col>117</xdr:col>
          <xdr:colOff>60960</xdr:colOff>
          <xdr:row>37</xdr:row>
          <xdr:rowOff>426720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594360</xdr:rowOff>
        </xdr:from>
        <xdr:to>
          <xdr:col>117</xdr:col>
          <xdr:colOff>60960</xdr:colOff>
          <xdr:row>25</xdr:row>
          <xdr:rowOff>426720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22</xdr:row>
          <xdr:rowOff>60960</xdr:rowOff>
        </xdr:from>
        <xdr:to>
          <xdr:col>117</xdr:col>
          <xdr:colOff>60960</xdr:colOff>
          <xdr:row>22</xdr:row>
          <xdr:rowOff>487680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23</xdr:row>
          <xdr:rowOff>60960</xdr:rowOff>
        </xdr:from>
        <xdr:to>
          <xdr:col>117</xdr:col>
          <xdr:colOff>60960</xdr:colOff>
          <xdr:row>23</xdr:row>
          <xdr:rowOff>487680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68915</xdr:colOff>
      <xdr:row>10</xdr:row>
      <xdr:rowOff>347869</xdr:rowOff>
    </xdr:from>
    <xdr:to>
      <xdr:col>145</xdr:col>
      <xdr:colOff>9525</xdr:colOff>
      <xdr:row>18</xdr:row>
      <xdr:rowOff>114350</xdr:rowOff>
    </xdr:to>
    <xdr:sp macro="" textlink="">
      <xdr:nvSpPr>
        <xdr:cNvPr id="4" name="左矢印吹き出し 3">
          <a:extLst>
            <a:ext uri="{FF2B5EF4-FFF2-40B4-BE49-F238E27FC236}">
              <a16:creationId xmlns:a16="http://schemas.microsoft.com/office/drawing/2014/main" id="{00000000-0008-0000-0100-000004000000}"/>
            </a:ext>
          </a:extLst>
        </xdr:cNvPr>
        <xdr:cNvSpPr/>
      </xdr:nvSpPr>
      <xdr:spPr>
        <a:xfrm>
          <a:off x="9477958" y="2236304"/>
          <a:ext cx="5009567" cy="191167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76200</xdr:colOff>
      <xdr:row>19</xdr:row>
      <xdr:rowOff>76200</xdr:rowOff>
    </xdr:from>
    <xdr:to>
      <xdr:col>144</xdr:col>
      <xdr:colOff>81805</xdr:colOff>
      <xdr:row>24</xdr:row>
      <xdr:rowOff>95250</xdr:rowOff>
    </xdr:to>
    <xdr:sp macro="" textlink="">
      <xdr:nvSpPr>
        <xdr:cNvPr id="8" name="左矢印吹き出し 7">
          <a:extLst>
            <a:ext uri="{FF2B5EF4-FFF2-40B4-BE49-F238E27FC236}">
              <a16:creationId xmlns:a16="http://schemas.microsoft.com/office/drawing/2014/main" id="{00000000-0008-0000-0100-000003000000}"/>
            </a:ext>
          </a:extLst>
        </xdr:cNvPr>
        <xdr:cNvSpPr/>
      </xdr:nvSpPr>
      <xdr:spPr>
        <a:xfrm>
          <a:off x="9105900" y="4248150"/>
          <a:ext cx="4768105" cy="110490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u="sng"/>
            <a:t>住所を記入のうえ、</a:t>
          </a:r>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200667" y="12375776"/>
              <a:ext cx="3054163" cy="411033"/>
              <a:chOff x="5415592" y="11315700"/>
              <a:chExt cx="2712253" cy="373228"/>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92" y="11315700"/>
                <a:ext cx="776341"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16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1"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200667" y="6649571"/>
              <a:ext cx="3054163" cy="412040"/>
              <a:chOff x="5415571" y="11315700"/>
              <a:chExt cx="2712281" cy="373405"/>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71"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45"/>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43" y="11315700"/>
                <a:ext cx="837309"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65211" y="8921785"/>
              <a:ext cx="4923194" cy="369797"/>
              <a:chOff x="9412962" y="8079540"/>
              <a:chExt cx="4919381" cy="414817"/>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2" y="8090642"/>
                <a:ext cx="2241173" cy="403715"/>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5"/>
                <a:ext cx="1741769" cy="403719"/>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42" y="8079540"/>
                <a:ext cx="835101" cy="4037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200667" y="6481482"/>
              <a:ext cx="3054163" cy="411033"/>
              <a:chOff x="5415584" y="11315700"/>
              <a:chExt cx="2712280" cy="373280"/>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84"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220"/>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57"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5211" y="3027491"/>
              <a:ext cx="4923194" cy="369796"/>
              <a:chOff x="9412934" y="8079435"/>
              <a:chExt cx="4919415" cy="414871"/>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4" y="8090593"/>
                <a:ext cx="2241176" cy="403713"/>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6"/>
                <a:ext cx="1741766" cy="403723"/>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40" y="8079435"/>
                <a:ext cx="835109" cy="40370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200667" y="11490512"/>
              <a:ext cx="3054163" cy="411032"/>
              <a:chOff x="5415584" y="11315700"/>
              <a:chExt cx="2712280" cy="373388"/>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84"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328"/>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57" y="11315700"/>
                <a:ext cx="837307"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365211" y="8036520"/>
              <a:ext cx="4923194" cy="308837"/>
              <a:chOff x="9412934" y="8079308"/>
              <a:chExt cx="4919415" cy="415173"/>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4" y="8090756"/>
                <a:ext cx="2241176" cy="403725"/>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5"/>
                <a:ext cx="1741766" cy="403721"/>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40" y="8079308"/>
                <a:ext cx="835109" cy="40371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78441</xdr:colOff>
      <xdr:row>32</xdr:row>
      <xdr:rowOff>212912</xdr:rowOff>
    </xdr:from>
    <xdr:to>
      <xdr:col>15</xdr:col>
      <xdr:colOff>540684</xdr:colOff>
      <xdr:row>35</xdr:row>
      <xdr:rowOff>95922</xdr:rowOff>
    </xdr:to>
    <xdr:sp macro="" textlink="">
      <xdr:nvSpPr>
        <xdr:cNvPr id="2" name="左矢印吹き出し 3">
          <a:extLst>
            <a:ext uri="{FF2B5EF4-FFF2-40B4-BE49-F238E27FC236}">
              <a16:creationId xmlns:a16="http://schemas.microsoft.com/office/drawing/2014/main" id="{A8263FCE-082E-4054-84F3-2F4FE518D2AC}"/>
            </a:ext>
          </a:extLst>
        </xdr:cNvPr>
        <xdr:cNvSpPr/>
      </xdr:nvSpPr>
      <xdr:spPr>
        <a:xfrm>
          <a:off x="8079441" y="13122088"/>
          <a:ext cx="2512919"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113030</xdr:colOff>
      <xdr:row>23</xdr:row>
      <xdr:rowOff>247650</xdr:rowOff>
    </xdr:from>
    <xdr:to>
      <xdr:col>54</xdr:col>
      <xdr:colOff>157481</xdr:colOff>
      <xdr:row>25</xdr:row>
      <xdr:rowOff>125730</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952230" y="7391400"/>
          <a:ext cx="7664451" cy="64008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・東京ゼロエミ住宅導入促進事業に係る併給の補助金交付額のみを記入してください。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50</xdr:col>
      <xdr:colOff>43220</xdr:colOff>
      <xdr:row>58</xdr:row>
      <xdr:rowOff>179294</xdr:rowOff>
    </xdr:from>
    <xdr:to>
      <xdr:col>56</xdr:col>
      <xdr:colOff>266538</xdr:colOff>
      <xdr:row>58</xdr:row>
      <xdr:rowOff>1117386</xdr:rowOff>
    </xdr:to>
    <xdr:sp macro="" textlink="">
      <xdr:nvSpPr>
        <xdr:cNvPr id="4" name="四角形吹き出し 8">
          <a:extLst>
            <a:ext uri="{FF2B5EF4-FFF2-40B4-BE49-F238E27FC236}">
              <a16:creationId xmlns:a16="http://schemas.microsoft.com/office/drawing/2014/main" id="{1E07D962-D030-48B0-B108-83F84EB07E36}"/>
            </a:ext>
          </a:extLst>
        </xdr:cNvPr>
        <xdr:cNvSpPr/>
      </xdr:nvSpPr>
      <xdr:spPr>
        <a:xfrm>
          <a:off x="15283220" y="12323669"/>
          <a:ext cx="2052118" cy="617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58</xdr:row>
      <xdr:rowOff>179294</xdr:rowOff>
    </xdr:from>
    <xdr:to>
      <xdr:col>56</xdr:col>
      <xdr:colOff>266538</xdr:colOff>
      <xdr:row>58</xdr:row>
      <xdr:rowOff>1117386</xdr:rowOff>
    </xdr:to>
    <xdr:sp macro="" textlink="">
      <xdr:nvSpPr>
        <xdr:cNvPr id="5" name="四角形吹き出し 9">
          <a:extLst>
            <a:ext uri="{FF2B5EF4-FFF2-40B4-BE49-F238E27FC236}">
              <a16:creationId xmlns:a16="http://schemas.microsoft.com/office/drawing/2014/main" id="{F7F0A404-3CAD-4D24-9A4F-582C662ED5BB}"/>
            </a:ext>
          </a:extLst>
        </xdr:cNvPr>
        <xdr:cNvSpPr/>
      </xdr:nvSpPr>
      <xdr:spPr>
        <a:xfrm>
          <a:off x="15283220" y="12323669"/>
          <a:ext cx="2052118" cy="617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43220</xdr:colOff>
      <xdr:row>24</xdr:row>
      <xdr:rowOff>179294</xdr:rowOff>
    </xdr:from>
    <xdr:to>
      <xdr:col>56</xdr:col>
      <xdr:colOff>266538</xdr:colOff>
      <xdr:row>24</xdr:row>
      <xdr:rowOff>1117386</xdr:rowOff>
    </xdr:to>
    <xdr:sp macro="" textlink="">
      <xdr:nvSpPr>
        <xdr:cNvPr id="5" name="四角形吹き出し 8">
          <a:extLst>
            <a:ext uri="{FF2B5EF4-FFF2-40B4-BE49-F238E27FC236}">
              <a16:creationId xmlns:a16="http://schemas.microsoft.com/office/drawing/2014/main" id="{275098A0-D929-49AC-8646-7CAA3FBBFA09}"/>
            </a:ext>
          </a:extLst>
        </xdr:cNvPr>
        <xdr:cNvSpPr/>
      </xdr:nvSpPr>
      <xdr:spPr>
        <a:xfrm>
          <a:off x="15283220" y="5418044"/>
          <a:ext cx="2052118" cy="617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24</xdr:row>
      <xdr:rowOff>179294</xdr:rowOff>
    </xdr:from>
    <xdr:to>
      <xdr:col>56</xdr:col>
      <xdr:colOff>266538</xdr:colOff>
      <xdr:row>24</xdr:row>
      <xdr:rowOff>1117386</xdr:rowOff>
    </xdr:to>
    <xdr:sp macro="" textlink="">
      <xdr:nvSpPr>
        <xdr:cNvPr id="6" name="四角形吹き出し 9">
          <a:extLst>
            <a:ext uri="{FF2B5EF4-FFF2-40B4-BE49-F238E27FC236}">
              <a16:creationId xmlns:a16="http://schemas.microsoft.com/office/drawing/2014/main" id="{97C8BACE-3A13-4547-96C2-B0186C518460}"/>
            </a:ext>
          </a:extLst>
        </xdr:cNvPr>
        <xdr:cNvSpPr/>
      </xdr:nvSpPr>
      <xdr:spPr>
        <a:xfrm>
          <a:off x="15283220" y="5418044"/>
          <a:ext cx="2052118" cy="617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twoCellAnchor>
    <xdr:from>
      <xdr:col>50</xdr:col>
      <xdr:colOff>43220</xdr:colOff>
      <xdr:row>29</xdr:row>
      <xdr:rowOff>179294</xdr:rowOff>
    </xdr:from>
    <xdr:to>
      <xdr:col>56</xdr:col>
      <xdr:colOff>266538</xdr:colOff>
      <xdr:row>29</xdr:row>
      <xdr:rowOff>1117386</xdr:rowOff>
    </xdr:to>
    <xdr:sp macro="" textlink="">
      <xdr:nvSpPr>
        <xdr:cNvPr id="7" name="四角形吹き出し 12">
          <a:extLst>
            <a:ext uri="{FF2B5EF4-FFF2-40B4-BE49-F238E27FC236}">
              <a16:creationId xmlns:a16="http://schemas.microsoft.com/office/drawing/2014/main" id="{6988117B-DE8A-459C-84D6-936FE8E5149D}"/>
            </a:ext>
          </a:extLst>
        </xdr:cNvPr>
        <xdr:cNvSpPr/>
      </xdr:nvSpPr>
      <xdr:spPr>
        <a:xfrm>
          <a:off x="15283220" y="6608669"/>
          <a:ext cx="2052118" cy="61792"/>
        </a:xfrm>
        <a:prstGeom prst="wedgeRectCallout">
          <a:avLst>
            <a:gd name="adj1" fmla="val 111667"/>
            <a:gd name="adj2" fmla="val 9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機能性</a:t>
          </a:r>
          <a:r>
            <a:rPr kumimoji="1" lang="en-US" altLang="ja-JP" sz="1100"/>
            <a:t>PV</a:t>
          </a:r>
          <a:r>
            <a:rPr kumimoji="1" lang="ja-JP" altLang="en-US" sz="1100"/>
            <a:t>のみ按分方式とする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97843</xdr:colOff>
      <xdr:row>23</xdr:row>
      <xdr:rowOff>52973</xdr:rowOff>
    </xdr:from>
    <xdr:to>
      <xdr:col>39</xdr:col>
      <xdr:colOff>267092</xdr:colOff>
      <xdr:row>29</xdr:row>
      <xdr:rowOff>100853</xdr:rowOff>
    </xdr:to>
    <xdr:sp macro="" textlink="">
      <xdr:nvSpPr>
        <xdr:cNvPr id="4" name="左矢印吹き出し 3">
          <a:extLst>
            <a:ext uri="{FF2B5EF4-FFF2-40B4-BE49-F238E27FC236}">
              <a16:creationId xmlns:a16="http://schemas.microsoft.com/office/drawing/2014/main" id="{00000000-0008-0000-0900-000004000000}"/>
            </a:ext>
          </a:extLst>
        </xdr:cNvPr>
        <xdr:cNvSpPr/>
      </xdr:nvSpPr>
      <xdr:spPr>
        <a:xfrm>
          <a:off x="8937043" y="5053598"/>
          <a:ext cx="3217249" cy="1238505"/>
        </a:xfrm>
        <a:prstGeom prst="leftArrowCallout">
          <a:avLst>
            <a:gd name="adj1" fmla="val 25000"/>
            <a:gd name="adj2" fmla="val 25000"/>
            <a:gd name="adj3" fmla="val 25000"/>
            <a:gd name="adj4" fmla="val 8472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1</a:t>
          </a:r>
          <a:r>
            <a:rPr kumimoji="1" lang="ja-JP" altLang="en-US" sz="1400" b="1">
              <a:solidFill>
                <a:srgbClr val="FF0000"/>
              </a:solidFill>
            </a:rPr>
            <a:t>住戸に複数台設置する場合には申請したい金額と異なる可能性があります。</a:t>
          </a:r>
          <a:endParaRPr kumimoji="1" lang="en-US" altLang="ja-JP" sz="1400" b="1">
            <a:solidFill>
              <a:srgbClr val="FF0000"/>
            </a:solidFill>
          </a:endParaRPr>
        </a:p>
        <a:p>
          <a:pPr algn="l"/>
          <a:r>
            <a:rPr kumimoji="1" lang="ja-JP" altLang="en-US" sz="1400" b="1">
              <a:solidFill>
                <a:srgbClr val="FF0000"/>
              </a:solidFill>
            </a:rPr>
            <a:t>（特に集合住宅の場合はご注意ください）</a:t>
          </a:r>
          <a:endParaRPr kumimoji="1" lang="en-US" altLang="ja-JP" sz="1400" b="1">
            <a:solidFill>
              <a:srgbClr val="FF0000"/>
            </a:solidFill>
          </a:endParaRPr>
        </a:p>
        <a:p>
          <a:pPr algn="l"/>
          <a:r>
            <a:rPr kumimoji="1" lang="ja-JP" altLang="en-US" sz="1400">
              <a:solidFill>
                <a:sysClr val="windowText" lastClr="000000"/>
              </a:solidFill>
            </a:rPr>
            <a:t>計算結果を修正したい場合には上書きすることもできます。ただし、必ず助成金申請の手引等を確認してください。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9"/>
  <sheetViews>
    <sheetView tabSelected="1" view="pageBreakPreview" zoomScale="60" zoomScaleNormal="55" workbookViewId="0"/>
  </sheetViews>
  <sheetFormatPr defaultColWidth="1.19921875" defaultRowHeight="16.2"/>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81" width="1.19921875" style="1"/>
    <col min="82" max="82" width="1.19921875" style="1" customWidth="1"/>
    <col min="83" max="101" width="1.19921875" style="1"/>
    <col min="102" max="102" width="2.09765625" style="1" customWidth="1"/>
    <col min="103" max="16384" width="1.19921875" style="1"/>
  </cols>
  <sheetData>
    <row r="1" spans="1:123" ht="18.600000000000001" customHeight="1">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81" t="s">
        <v>35</v>
      </c>
      <c r="CJ1" s="282"/>
      <c r="CK1" s="282"/>
      <c r="CL1" s="282"/>
      <c r="CM1" s="282"/>
      <c r="CN1" s="282"/>
      <c r="CO1" s="282"/>
      <c r="CP1" s="282"/>
      <c r="CQ1" s="282"/>
      <c r="CR1" s="282"/>
      <c r="CS1" s="282"/>
      <c r="CT1" s="282"/>
      <c r="CU1" s="282"/>
      <c r="CV1" s="283"/>
      <c r="CW1" s="284"/>
      <c r="CX1" s="285"/>
      <c r="CY1" s="285"/>
      <c r="CZ1" s="285"/>
      <c r="DA1" s="285"/>
      <c r="DB1" s="285"/>
      <c r="DC1" s="285"/>
      <c r="DD1" s="285"/>
      <c r="DE1" s="285"/>
      <c r="DF1" s="285"/>
      <c r="DG1" s="285"/>
      <c r="DH1" s="285"/>
      <c r="DI1" s="285"/>
      <c r="DJ1" s="285"/>
      <c r="DK1" s="285"/>
      <c r="DL1" s="285"/>
      <c r="DM1" s="285"/>
      <c r="DN1" s="285"/>
      <c r="DO1" s="285"/>
      <c r="DP1" s="286"/>
      <c r="DQ1" s="6"/>
      <c r="DR1" s="6"/>
    </row>
    <row r="2" spans="1:123" ht="27" customHeight="1" thickBot="1">
      <c r="A2" s="6"/>
      <c r="B2" s="290" t="s">
        <v>362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91" t="s">
        <v>34</v>
      </c>
      <c r="CJ2" s="292"/>
      <c r="CK2" s="292"/>
      <c r="CL2" s="292"/>
      <c r="CM2" s="292"/>
      <c r="CN2" s="292"/>
      <c r="CO2" s="292"/>
      <c r="CP2" s="292"/>
      <c r="CQ2" s="292"/>
      <c r="CR2" s="292"/>
      <c r="CS2" s="292"/>
      <c r="CT2" s="292"/>
      <c r="CU2" s="292"/>
      <c r="CV2" s="293"/>
      <c r="CW2" s="287"/>
      <c r="CX2" s="288"/>
      <c r="CY2" s="288"/>
      <c r="CZ2" s="288"/>
      <c r="DA2" s="288"/>
      <c r="DB2" s="288"/>
      <c r="DC2" s="288"/>
      <c r="DD2" s="288"/>
      <c r="DE2" s="288"/>
      <c r="DF2" s="288"/>
      <c r="DG2" s="288"/>
      <c r="DH2" s="288"/>
      <c r="DI2" s="288"/>
      <c r="DJ2" s="288"/>
      <c r="DK2" s="288"/>
      <c r="DL2" s="288"/>
      <c r="DM2" s="288"/>
      <c r="DN2" s="288"/>
      <c r="DO2" s="288"/>
      <c r="DP2" s="289"/>
      <c r="DQ2" s="6"/>
      <c r="DR2" s="6"/>
    </row>
    <row r="3" spans="1:123" ht="6.75" customHeight="1">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6.4">
      <c r="A4" s="6"/>
      <c r="B4" s="294" t="s">
        <v>365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6"/>
    </row>
    <row r="5" spans="1:123" ht="26.4">
      <c r="A5" s="6"/>
      <c r="B5" s="294" t="s">
        <v>33</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6"/>
    </row>
    <row r="6" spans="1:123" ht="7.2" customHeight="1">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200000000000003" customHeight="1" thickBot="1">
      <c r="A7" s="11"/>
      <c r="B7" s="303" t="s">
        <v>206</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row>
    <row r="8" spans="1:123" ht="34.950000000000003" customHeight="1" thickBot="1">
      <c r="A8" s="6"/>
      <c r="B8" s="6"/>
      <c r="C8" s="6"/>
      <c r="D8" s="305" t="s">
        <v>32</v>
      </c>
      <c r="E8" s="306"/>
      <c r="F8" s="306"/>
      <c r="G8" s="306"/>
      <c r="H8" s="306"/>
      <c r="I8" s="306"/>
      <c r="J8" s="306"/>
      <c r="K8" s="306"/>
      <c r="L8" s="306"/>
      <c r="M8" s="306"/>
      <c r="N8" s="306"/>
      <c r="O8" s="306"/>
      <c r="P8" s="306"/>
      <c r="Q8" s="306"/>
      <c r="R8" s="306"/>
      <c r="S8" s="306"/>
      <c r="T8" s="307"/>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9"/>
      <c r="DQ8" s="6"/>
    </row>
    <row r="9" spans="1:123" ht="34.950000000000003" customHeight="1" thickBot="1">
      <c r="A9" s="6"/>
      <c r="B9" s="6"/>
      <c r="C9" s="6"/>
      <c r="D9" s="310" t="s">
        <v>31</v>
      </c>
      <c r="E9" s="306"/>
      <c r="F9" s="306"/>
      <c r="G9" s="306"/>
      <c r="H9" s="306"/>
      <c r="I9" s="306"/>
      <c r="J9" s="306"/>
      <c r="K9" s="306"/>
      <c r="L9" s="306"/>
      <c r="M9" s="306"/>
      <c r="N9" s="306"/>
      <c r="O9" s="306"/>
      <c r="P9" s="306"/>
      <c r="Q9" s="306"/>
      <c r="R9" s="306"/>
      <c r="S9" s="306"/>
      <c r="T9" s="307"/>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9"/>
      <c r="DQ9" s="6"/>
    </row>
    <row r="10" spans="1:123" ht="9.6" customHeight="1">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8">
      <c r="A11" s="6"/>
      <c r="B11" s="311" t="s">
        <v>30</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6"/>
    </row>
    <row r="12" spans="1:123" ht="24.75" customHeight="1">
      <c r="A12" s="6"/>
      <c r="B12" s="295" t="s">
        <v>29</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6"/>
    </row>
    <row r="13" spans="1:123" s="24" customFormat="1" ht="30" customHeight="1" thickBot="1">
      <c r="A13" s="21"/>
      <c r="B13" s="22" t="s">
        <v>134</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c r="A14" s="28"/>
      <c r="B14" s="296" t="s">
        <v>28</v>
      </c>
      <c r="C14" s="297"/>
      <c r="D14" s="298"/>
      <c r="E14" s="299" t="s">
        <v>27</v>
      </c>
      <c r="F14" s="297"/>
      <c r="G14" s="297"/>
      <c r="H14" s="297"/>
      <c r="I14" s="297"/>
      <c r="J14" s="297"/>
      <c r="K14" s="297"/>
      <c r="L14" s="297"/>
      <c r="M14" s="297"/>
      <c r="N14" s="298"/>
      <c r="O14" s="299" t="s">
        <v>26</v>
      </c>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8"/>
      <c r="CH14" s="299" t="s">
        <v>25</v>
      </c>
      <c r="CI14" s="297"/>
      <c r="CJ14" s="297"/>
      <c r="CK14" s="297"/>
      <c r="CL14" s="297"/>
      <c r="CM14" s="297"/>
      <c r="CN14" s="297"/>
      <c r="CO14" s="297"/>
      <c r="CP14" s="297"/>
      <c r="CQ14" s="297"/>
      <c r="CR14" s="297"/>
      <c r="CS14" s="297"/>
      <c r="CT14" s="297"/>
      <c r="CU14" s="297"/>
      <c r="CV14" s="297"/>
      <c r="CW14" s="297"/>
      <c r="CX14" s="298"/>
      <c r="CY14" s="300" t="s">
        <v>24</v>
      </c>
      <c r="CZ14" s="300"/>
      <c r="DA14" s="300"/>
      <c r="DB14" s="300"/>
      <c r="DC14" s="300"/>
      <c r="DD14" s="300"/>
      <c r="DE14" s="300"/>
      <c r="DF14" s="300"/>
      <c r="DG14" s="301" t="s">
        <v>23</v>
      </c>
      <c r="DH14" s="301"/>
      <c r="DI14" s="301"/>
      <c r="DJ14" s="301"/>
      <c r="DK14" s="301"/>
      <c r="DL14" s="301"/>
      <c r="DM14" s="301"/>
      <c r="DN14" s="301"/>
      <c r="DO14" s="301"/>
      <c r="DP14" s="302"/>
    </row>
    <row r="15" spans="1:123" s="29" customFormat="1" ht="35.1" customHeight="1">
      <c r="A15" s="28"/>
      <c r="B15" s="262" t="s">
        <v>22</v>
      </c>
      <c r="C15" s="263"/>
      <c r="D15" s="264"/>
      <c r="E15" s="259" t="s">
        <v>21</v>
      </c>
      <c r="F15" s="257"/>
      <c r="G15" s="257"/>
      <c r="H15" s="257"/>
      <c r="I15" s="257"/>
      <c r="J15" s="257"/>
      <c r="K15" s="257"/>
      <c r="L15" s="257"/>
      <c r="M15" s="257"/>
      <c r="N15" s="258"/>
      <c r="O15" s="279" t="s">
        <v>20</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57"/>
      <c r="CF15" s="257"/>
      <c r="CG15" s="258"/>
      <c r="CH15" s="259" t="s">
        <v>17</v>
      </c>
      <c r="CI15" s="257"/>
      <c r="CJ15" s="257"/>
      <c r="CK15" s="257"/>
      <c r="CL15" s="257"/>
      <c r="CM15" s="257"/>
      <c r="CN15" s="257"/>
      <c r="CO15" s="257"/>
      <c r="CP15" s="257"/>
      <c r="CQ15" s="257"/>
      <c r="CR15" s="257"/>
      <c r="CS15" s="257"/>
      <c r="CT15" s="257"/>
      <c r="CU15" s="257"/>
      <c r="CV15" s="257"/>
      <c r="CW15" s="257"/>
      <c r="CX15" s="258"/>
      <c r="CY15" s="261" t="s">
        <v>125</v>
      </c>
      <c r="CZ15" s="261"/>
      <c r="DA15" s="261"/>
      <c r="DB15" s="261"/>
      <c r="DC15" s="261"/>
      <c r="DD15" s="261"/>
      <c r="DE15" s="261"/>
      <c r="DF15" s="261"/>
      <c r="DG15" s="252"/>
      <c r="DH15" s="252"/>
      <c r="DI15" s="252"/>
      <c r="DJ15" s="252"/>
      <c r="DK15" s="252"/>
      <c r="DL15" s="252"/>
      <c r="DM15" s="252"/>
      <c r="DN15" s="252"/>
      <c r="DO15" s="252"/>
      <c r="DP15" s="253"/>
    </row>
    <row r="16" spans="1:123" s="29" customFormat="1" ht="35.1" customHeight="1">
      <c r="A16" s="28"/>
      <c r="B16" s="262" t="s">
        <v>19</v>
      </c>
      <c r="C16" s="263"/>
      <c r="D16" s="264"/>
      <c r="E16" s="259" t="s">
        <v>18</v>
      </c>
      <c r="F16" s="257"/>
      <c r="G16" s="257"/>
      <c r="H16" s="257"/>
      <c r="I16" s="257"/>
      <c r="J16" s="257"/>
      <c r="K16" s="257"/>
      <c r="L16" s="257"/>
      <c r="M16" s="257"/>
      <c r="N16" s="258"/>
      <c r="O16" s="265" t="s">
        <v>209</v>
      </c>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57"/>
      <c r="CF16" s="257"/>
      <c r="CG16" s="258"/>
      <c r="CH16" s="259" t="s">
        <v>17</v>
      </c>
      <c r="CI16" s="257"/>
      <c r="CJ16" s="257"/>
      <c r="CK16" s="257"/>
      <c r="CL16" s="257"/>
      <c r="CM16" s="257"/>
      <c r="CN16" s="257"/>
      <c r="CO16" s="257"/>
      <c r="CP16" s="257"/>
      <c r="CQ16" s="257"/>
      <c r="CR16" s="257"/>
      <c r="CS16" s="257"/>
      <c r="CT16" s="257"/>
      <c r="CU16" s="257"/>
      <c r="CV16" s="257"/>
      <c r="CW16" s="257"/>
      <c r="CX16" s="258"/>
      <c r="CY16" s="261" t="s">
        <v>13</v>
      </c>
      <c r="CZ16" s="261"/>
      <c r="DA16" s="261"/>
      <c r="DB16" s="261"/>
      <c r="DC16" s="261"/>
      <c r="DD16" s="261"/>
      <c r="DE16" s="261"/>
      <c r="DF16" s="261"/>
      <c r="DG16" s="252"/>
      <c r="DH16" s="252"/>
      <c r="DI16" s="252"/>
      <c r="DJ16" s="252"/>
      <c r="DK16" s="252"/>
      <c r="DL16" s="252"/>
      <c r="DM16" s="252"/>
      <c r="DN16" s="252"/>
      <c r="DO16" s="252"/>
      <c r="DP16" s="253"/>
    </row>
    <row r="17" spans="1:177" s="29" customFormat="1" ht="35.1" customHeight="1">
      <c r="A17" s="28"/>
      <c r="B17" s="262" t="s">
        <v>16</v>
      </c>
      <c r="C17" s="263"/>
      <c r="D17" s="264"/>
      <c r="E17" s="259" t="s">
        <v>7</v>
      </c>
      <c r="F17" s="257"/>
      <c r="G17" s="257"/>
      <c r="H17" s="257"/>
      <c r="I17" s="257"/>
      <c r="J17" s="257"/>
      <c r="K17" s="257"/>
      <c r="L17" s="257"/>
      <c r="M17" s="257"/>
      <c r="N17" s="258"/>
      <c r="O17" s="265" t="s">
        <v>15</v>
      </c>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57"/>
      <c r="CF17" s="257"/>
      <c r="CG17" s="258"/>
      <c r="CH17" s="259" t="s">
        <v>8</v>
      </c>
      <c r="CI17" s="257"/>
      <c r="CJ17" s="257"/>
      <c r="CK17" s="257"/>
      <c r="CL17" s="257"/>
      <c r="CM17" s="257"/>
      <c r="CN17" s="257"/>
      <c r="CO17" s="257"/>
      <c r="CP17" s="257"/>
      <c r="CQ17" s="257"/>
      <c r="CR17" s="257"/>
      <c r="CS17" s="257"/>
      <c r="CT17" s="257"/>
      <c r="CU17" s="257"/>
      <c r="CV17" s="257"/>
      <c r="CW17" s="257"/>
      <c r="CX17" s="258"/>
      <c r="CY17" s="261" t="s">
        <v>13</v>
      </c>
      <c r="CZ17" s="261"/>
      <c r="DA17" s="261"/>
      <c r="DB17" s="261"/>
      <c r="DC17" s="261"/>
      <c r="DD17" s="261"/>
      <c r="DE17" s="261"/>
      <c r="DF17" s="261"/>
      <c r="DG17" s="252"/>
      <c r="DH17" s="252"/>
      <c r="DI17" s="252"/>
      <c r="DJ17" s="252"/>
      <c r="DK17" s="252"/>
      <c r="DL17" s="252"/>
      <c r="DM17" s="252"/>
      <c r="DN17" s="252"/>
      <c r="DO17" s="252"/>
      <c r="DP17" s="253"/>
    </row>
    <row r="18" spans="1:177" s="29" customFormat="1" ht="35.1" customHeight="1">
      <c r="A18" s="28"/>
      <c r="B18" s="262" t="s">
        <v>381</v>
      </c>
      <c r="C18" s="263"/>
      <c r="D18" s="264"/>
      <c r="E18" s="259" t="s">
        <v>10</v>
      </c>
      <c r="F18" s="257"/>
      <c r="G18" s="257"/>
      <c r="H18" s="257"/>
      <c r="I18" s="257"/>
      <c r="J18" s="257"/>
      <c r="K18" s="257"/>
      <c r="L18" s="257"/>
      <c r="M18" s="257"/>
      <c r="N18" s="258"/>
      <c r="O18" s="279" t="s">
        <v>14</v>
      </c>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57"/>
      <c r="CF18" s="257"/>
      <c r="CG18" s="258"/>
      <c r="CH18" s="259" t="s">
        <v>8</v>
      </c>
      <c r="CI18" s="257"/>
      <c r="CJ18" s="257"/>
      <c r="CK18" s="257"/>
      <c r="CL18" s="257"/>
      <c r="CM18" s="257"/>
      <c r="CN18" s="257"/>
      <c r="CO18" s="257"/>
      <c r="CP18" s="257"/>
      <c r="CQ18" s="257"/>
      <c r="CR18" s="257"/>
      <c r="CS18" s="257"/>
      <c r="CT18" s="257"/>
      <c r="CU18" s="257"/>
      <c r="CV18" s="257"/>
      <c r="CW18" s="257"/>
      <c r="CX18" s="258"/>
      <c r="CY18" s="261" t="s">
        <v>13</v>
      </c>
      <c r="CZ18" s="261"/>
      <c r="DA18" s="261"/>
      <c r="DB18" s="261"/>
      <c r="DC18" s="261"/>
      <c r="DD18" s="261"/>
      <c r="DE18" s="261"/>
      <c r="DF18" s="261"/>
      <c r="DG18" s="252"/>
      <c r="DH18" s="252"/>
      <c r="DI18" s="252"/>
      <c r="DJ18" s="252"/>
      <c r="DK18" s="252"/>
      <c r="DL18" s="252"/>
      <c r="DM18" s="252"/>
      <c r="DN18" s="252"/>
      <c r="DO18" s="252"/>
      <c r="DP18" s="253"/>
    </row>
    <row r="19" spans="1:177" s="29" customFormat="1" ht="41.4" customHeight="1">
      <c r="A19" s="28"/>
      <c r="B19" s="262" t="s">
        <v>382</v>
      </c>
      <c r="C19" s="263"/>
      <c r="D19" s="264"/>
      <c r="E19" s="259" t="s">
        <v>7</v>
      </c>
      <c r="F19" s="257"/>
      <c r="G19" s="257"/>
      <c r="H19" s="257"/>
      <c r="I19" s="257"/>
      <c r="J19" s="257"/>
      <c r="K19" s="257"/>
      <c r="L19" s="257"/>
      <c r="M19" s="257"/>
      <c r="N19" s="258"/>
      <c r="O19" s="265" t="s">
        <v>388</v>
      </c>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57"/>
      <c r="CF19" s="257"/>
      <c r="CG19" s="258"/>
      <c r="CH19" s="259" t="s">
        <v>12</v>
      </c>
      <c r="CI19" s="257"/>
      <c r="CJ19" s="257"/>
      <c r="CK19" s="257"/>
      <c r="CL19" s="257"/>
      <c r="CM19" s="257"/>
      <c r="CN19" s="257"/>
      <c r="CO19" s="257"/>
      <c r="CP19" s="257"/>
      <c r="CQ19" s="257"/>
      <c r="CR19" s="257"/>
      <c r="CS19" s="257"/>
      <c r="CT19" s="257"/>
      <c r="CU19" s="257"/>
      <c r="CV19" s="257"/>
      <c r="CW19" s="257"/>
      <c r="CX19" s="258"/>
      <c r="CY19" s="260" t="s">
        <v>4</v>
      </c>
      <c r="CZ19" s="261"/>
      <c r="DA19" s="261"/>
      <c r="DB19" s="261"/>
      <c r="DC19" s="261"/>
      <c r="DD19" s="261"/>
      <c r="DE19" s="261"/>
      <c r="DF19" s="261"/>
      <c r="DG19" s="252"/>
      <c r="DH19" s="252"/>
      <c r="DI19" s="252"/>
      <c r="DJ19" s="252"/>
      <c r="DK19" s="252"/>
      <c r="DL19" s="252"/>
      <c r="DM19" s="252"/>
      <c r="DN19" s="252"/>
      <c r="DO19" s="252"/>
      <c r="DP19" s="253"/>
    </row>
    <row r="20" spans="1:177" s="29" customFormat="1" ht="35.1" customHeight="1">
      <c r="A20" s="28"/>
      <c r="B20" s="262" t="s">
        <v>383</v>
      </c>
      <c r="C20" s="263"/>
      <c r="D20" s="264"/>
      <c r="E20" s="259" t="s">
        <v>10</v>
      </c>
      <c r="F20" s="257"/>
      <c r="G20" s="257"/>
      <c r="H20" s="257"/>
      <c r="I20" s="257"/>
      <c r="J20" s="257"/>
      <c r="K20" s="257"/>
      <c r="L20" s="257"/>
      <c r="M20" s="257"/>
      <c r="N20" s="258"/>
      <c r="O20" s="265" t="s">
        <v>9</v>
      </c>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57" t="s">
        <v>3</v>
      </c>
      <c r="CF20" s="257"/>
      <c r="CG20" s="258"/>
      <c r="CH20" s="259" t="s">
        <v>8</v>
      </c>
      <c r="CI20" s="257"/>
      <c r="CJ20" s="257"/>
      <c r="CK20" s="257"/>
      <c r="CL20" s="257"/>
      <c r="CM20" s="257"/>
      <c r="CN20" s="257"/>
      <c r="CO20" s="257"/>
      <c r="CP20" s="257"/>
      <c r="CQ20" s="257"/>
      <c r="CR20" s="257"/>
      <c r="CS20" s="257"/>
      <c r="CT20" s="257"/>
      <c r="CU20" s="257"/>
      <c r="CV20" s="257"/>
      <c r="CW20" s="257"/>
      <c r="CX20" s="258"/>
      <c r="CY20" s="260" t="s">
        <v>4</v>
      </c>
      <c r="CZ20" s="261"/>
      <c r="DA20" s="261"/>
      <c r="DB20" s="261"/>
      <c r="DC20" s="261"/>
      <c r="DD20" s="261"/>
      <c r="DE20" s="261"/>
      <c r="DF20" s="261"/>
      <c r="DG20" s="252"/>
      <c r="DH20" s="252"/>
      <c r="DI20" s="252"/>
      <c r="DJ20" s="252"/>
      <c r="DK20" s="252"/>
      <c r="DL20" s="252"/>
      <c r="DM20" s="252"/>
      <c r="DN20" s="252"/>
      <c r="DO20" s="252"/>
      <c r="DP20" s="253"/>
    </row>
    <row r="21" spans="1:177" s="34" customFormat="1" ht="30" customHeight="1">
      <c r="A21" s="30"/>
      <c r="B21" s="31" t="s">
        <v>130</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c r="A22" s="28"/>
      <c r="B22" s="262" t="s">
        <v>11</v>
      </c>
      <c r="C22" s="263"/>
      <c r="D22" s="264"/>
      <c r="E22" s="259" t="s">
        <v>7</v>
      </c>
      <c r="F22" s="257"/>
      <c r="G22" s="257"/>
      <c r="H22" s="257"/>
      <c r="I22" s="257"/>
      <c r="J22" s="257"/>
      <c r="K22" s="257"/>
      <c r="L22" s="257"/>
      <c r="M22" s="257"/>
      <c r="N22" s="258"/>
      <c r="O22" s="265" t="s">
        <v>390</v>
      </c>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57"/>
      <c r="CF22" s="257"/>
      <c r="CG22" s="258"/>
      <c r="CH22" s="259" t="s">
        <v>8</v>
      </c>
      <c r="CI22" s="257"/>
      <c r="CJ22" s="257"/>
      <c r="CK22" s="257"/>
      <c r="CL22" s="257"/>
      <c r="CM22" s="257"/>
      <c r="CN22" s="257"/>
      <c r="CO22" s="257"/>
      <c r="CP22" s="257"/>
      <c r="CQ22" s="257"/>
      <c r="CR22" s="257"/>
      <c r="CS22" s="257"/>
      <c r="CT22" s="257"/>
      <c r="CU22" s="257"/>
      <c r="CV22" s="257"/>
      <c r="CW22" s="257"/>
      <c r="CX22" s="258"/>
      <c r="CY22" s="260" t="s">
        <v>4</v>
      </c>
      <c r="CZ22" s="261"/>
      <c r="DA22" s="261"/>
      <c r="DB22" s="261"/>
      <c r="DC22" s="261"/>
      <c r="DD22" s="261"/>
      <c r="DE22" s="261"/>
      <c r="DF22" s="261"/>
      <c r="DG22" s="252"/>
      <c r="DH22" s="252"/>
      <c r="DI22" s="252"/>
      <c r="DJ22" s="252"/>
      <c r="DK22" s="252"/>
      <c r="DL22" s="252"/>
      <c r="DM22" s="252"/>
      <c r="DN22" s="252"/>
      <c r="DO22" s="252"/>
      <c r="DP22" s="253"/>
    </row>
    <row r="23" spans="1:177" s="29" customFormat="1" ht="43.5" customHeight="1">
      <c r="A23" s="28"/>
      <c r="B23" s="262" t="s">
        <v>136</v>
      </c>
      <c r="C23" s="263"/>
      <c r="D23" s="264"/>
      <c r="E23" s="259" t="s">
        <v>7</v>
      </c>
      <c r="F23" s="257"/>
      <c r="G23" s="257"/>
      <c r="H23" s="257"/>
      <c r="I23" s="257"/>
      <c r="J23" s="257"/>
      <c r="K23" s="257"/>
      <c r="L23" s="257"/>
      <c r="M23" s="257"/>
      <c r="N23" s="258"/>
      <c r="O23" s="265" t="s">
        <v>389</v>
      </c>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57"/>
      <c r="CF23" s="257"/>
      <c r="CG23" s="258"/>
      <c r="CH23" s="259" t="s">
        <v>8</v>
      </c>
      <c r="CI23" s="257"/>
      <c r="CJ23" s="257"/>
      <c r="CK23" s="257"/>
      <c r="CL23" s="257"/>
      <c r="CM23" s="257"/>
      <c r="CN23" s="257"/>
      <c r="CO23" s="257"/>
      <c r="CP23" s="257"/>
      <c r="CQ23" s="257"/>
      <c r="CR23" s="257"/>
      <c r="CS23" s="257"/>
      <c r="CT23" s="257"/>
      <c r="CU23" s="257"/>
      <c r="CV23" s="257"/>
      <c r="CW23" s="257"/>
      <c r="CX23" s="258"/>
      <c r="CY23" s="260" t="s">
        <v>4</v>
      </c>
      <c r="CZ23" s="261"/>
      <c r="DA23" s="261"/>
      <c r="DB23" s="261"/>
      <c r="DC23" s="261"/>
      <c r="DD23" s="261"/>
      <c r="DE23" s="261"/>
      <c r="DF23" s="261"/>
      <c r="DG23" s="252"/>
      <c r="DH23" s="252"/>
      <c r="DI23" s="252"/>
      <c r="DJ23" s="252"/>
      <c r="DK23" s="252"/>
      <c r="DL23" s="252"/>
      <c r="DM23" s="252"/>
      <c r="DN23" s="252"/>
      <c r="DO23" s="252"/>
      <c r="DP23" s="253"/>
    </row>
    <row r="24" spans="1:177" s="29" customFormat="1" ht="43.5" customHeight="1">
      <c r="A24" s="28"/>
      <c r="B24" s="262" t="s">
        <v>354</v>
      </c>
      <c r="C24" s="263"/>
      <c r="D24" s="264"/>
      <c r="E24" s="259" t="s">
        <v>7</v>
      </c>
      <c r="F24" s="257"/>
      <c r="G24" s="257"/>
      <c r="H24" s="257"/>
      <c r="I24" s="257"/>
      <c r="J24" s="257"/>
      <c r="K24" s="257"/>
      <c r="L24" s="257"/>
      <c r="M24" s="257"/>
      <c r="N24" s="258"/>
      <c r="O24" s="265" t="s">
        <v>353</v>
      </c>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57"/>
      <c r="CF24" s="257"/>
      <c r="CG24" s="258"/>
      <c r="CH24" s="259" t="s">
        <v>8</v>
      </c>
      <c r="CI24" s="257"/>
      <c r="CJ24" s="257"/>
      <c r="CK24" s="257"/>
      <c r="CL24" s="257"/>
      <c r="CM24" s="257"/>
      <c r="CN24" s="257"/>
      <c r="CO24" s="257"/>
      <c r="CP24" s="257"/>
      <c r="CQ24" s="257"/>
      <c r="CR24" s="257"/>
      <c r="CS24" s="257"/>
      <c r="CT24" s="257"/>
      <c r="CU24" s="257"/>
      <c r="CV24" s="257"/>
      <c r="CW24" s="257"/>
      <c r="CX24" s="258"/>
      <c r="CY24" s="260" t="s">
        <v>4</v>
      </c>
      <c r="CZ24" s="261"/>
      <c r="DA24" s="261"/>
      <c r="DB24" s="261"/>
      <c r="DC24" s="261"/>
      <c r="DD24" s="261"/>
      <c r="DE24" s="261"/>
      <c r="DF24" s="261"/>
      <c r="DG24" s="252"/>
      <c r="DH24" s="252"/>
      <c r="DI24" s="252"/>
      <c r="DJ24" s="252"/>
      <c r="DK24" s="252"/>
      <c r="DL24" s="252"/>
      <c r="DM24" s="252"/>
      <c r="DN24" s="252"/>
      <c r="DO24" s="252"/>
      <c r="DP24" s="253"/>
    </row>
    <row r="25" spans="1:177" s="29" customFormat="1" ht="35.1" customHeight="1">
      <c r="A25" s="28"/>
      <c r="B25" s="262" t="s">
        <v>355</v>
      </c>
      <c r="C25" s="263"/>
      <c r="D25" s="264"/>
      <c r="E25" s="259" t="s">
        <v>128</v>
      </c>
      <c r="F25" s="257"/>
      <c r="G25" s="257"/>
      <c r="H25" s="257"/>
      <c r="I25" s="257"/>
      <c r="J25" s="257"/>
      <c r="K25" s="257"/>
      <c r="L25" s="257"/>
      <c r="M25" s="257"/>
      <c r="N25" s="258"/>
      <c r="O25" s="265" t="s">
        <v>135</v>
      </c>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57" t="s">
        <v>2</v>
      </c>
      <c r="CF25" s="257"/>
      <c r="CG25" s="258"/>
      <c r="CH25" s="259" t="s">
        <v>17</v>
      </c>
      <c r="CI25" s="257"/>
      <c r="CJ25" s="257"/>
      <c r="CK25" s="257"/>
      <c r="CL25" s="257"/>
      <c r="CM25" s="257"/>
      <c r="CN25" s="257"/>
      <c r="CO25" s="257"/>
      <c r="CP25" s="257"/>
      <c r="CQ25" s="257"/>
      <c r="CR25" s="257"/>
      <c r="CS25" s="257"/>
      <c r="CT25" s="257"/>
      <c r="CU25" s="257"/>
      <c r="CV25" s="257"/>
      <c r="CW25" s="257"/>
      <c r="CX25" s="258"/>
      <c r="CY25" s="260" t="s">
        <v>4</v>
      </c>
      <c r="CZ25" s="261"/>
      <c r="DA25" s="261"/>
      <c r="DB25" s="261"/>
      <c r="DC25" s="261"/>
      <c r="DD25" s="261"/>
      <c r="DE25" s="261"/>
      <c r="DF25" s="261"/>
      <c r="DG25" s="252"/>
      <c r="DH25" s="252"/>
      <c r="DI25" s="252"/>
      <c r="DJ25" s="252"/>
      <c r="DK25" s="252"/>
      <c r="DL25" s="252"/>
      <c r="DM25" s="252"/>
      <c r="DN25" s="252"/>
      <c r="DO25" s="252"/>
      <c r="DP25" s="253"/>
    </row>
    <row r="26" spans="1:177" s="29" customFormat="1" ht="35.1" customHeight="1">
      <c r="A26" s="28"/>
      <c r="B26" s="262" t="s">
        <v>356</v>
      </c>
      <c r="C26" s="263"/>
      <c r="D26" s="264"/>
      <c r="E26" s="259" t="s">
        <v>7</v>
      </c>
      <c r="F26" s="257"/>
      <c r="G26" s="257"/>
      <c r="H26" s="257"/>
      <c r="I26" s="257"/>
      <c r="J26" s="257"/>
      <c r="K26" s="257"/>
      <c r="L26" s="257"/>
      <c r="M26" s="257"/>
      <c r="N26" s="258"/>
      <c r="O26" s="265" t="s">
        <v>153</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35" t="s">
        <v>1</v>
      </c>
      <c r="CF26" s="35"/>
      <c r="CG26" s="36"/>
      <c r="CH26" s="259" t="s">
        <v>8</v>
      </c>
      <c r="CI26" s="257"/>
      <c r="CJ26" s="257"/>
      <c r="CK26" s="257"/>
      <c r="CL26" s="257"/>
      <c r="CM26" s="257"/>
      <c r="CN26" s="257"/>
      <c r="CO26" s="257"/>
      <c r="CP26" s="257"/>
      <c r="CQ26" s="257"/>
      <c r="CR26" s="257"/>
      <c r="CS26" s="257"/>
      <c r="CT26" s="257"/>
      <c r="CU26" s="257"/>
      <c r="CV26" s="257"/>
      <c r="CW26" s="257"/>
      <c r="CX26" s="258"/>
      <c r="CY26" s="260" t="s">
        <v>4</v>
      </c>
      <c r="CZ26" s="261"/>
      <c r="DA26" s="261"/>
      <c r="DB26" s="261"/>
      <c r="DC26" s="261"/>
      <c r="DD26" s="261"/>
      <c r="DE26" s="261"/>
      <c r="DF26" s="261"/>
      <c r="DG26" s="252"/>
      <c r="DH26" s="252"/>
      <c r="DI26" s="252"/>
      <c r="DJ26" s="252"/>
      <c r="DK26" s="252"/>
      <c r="DL26" s="252"/>
      <c r="DM26" s="252"/>
      <c r="DN26" s="252"/>
      <c r="DO26" s="252"/>
      <c r="DP26" s="253"/>
    </row>
    <row r="27" spans="1:177" s="29" customFormat="1" ht="35.1" customHeight="1">
      <c r="A27" s="28"/>
      <c r="B27" s="262" t="s">
        <v>357</v>
      </c>
      <c r="C27" s="263"/>
      <c r="D27" s="264"/>
      <c r="E27" s="259" t="s">
        <v>7</v>
      </c>
      <c r="F27" s="257"/>
      <c r="G27" s="257"/>
      <c r="H27" s="257"/>
      <c r="I27" s="257"/>
      <c r="J27" s="257"/>
      <c r="K27" s="257"/>
      <c r="L27" s="257"/>
      <c r="M27" s="257"/>
      <c r="N27" s="258"/>
      <c r="O27" s="265" t="s">
        <v>139</v>
      </c>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57" t="s">
        <v>2</v>
      </c>
      <c r="CF27" s="257"/>
      <c r="CG27" s="258"/>
      <c r="CH27" s="259" t="s">
        <v>8</v>
      </c>
      <c r="CI27" s="257"/>
      <c r="CJ27" s="257"/>
      <c r="CK27" s="257"/>
      <c r="CL27" s="257"/>
      <c r="CM27" s="257"/>
      <c r="CN27" s="257"/>
      <c r="CO27" s="257"/>
      <c r="CP27" s="257"/>
      <c r="CQ27" s="257"/>
      <c r="CR27" s="257"/>
      <c r="CS27" s="257"/>
      <c r="CT27" s="257"/>
      <c r="CU27" s="257"/>
      <c r="CV27" s="257"/>
      <c r="CW27" s="257"/>
      <c r="CX27" s="258"/>
      <c r="CY27" s="260" t="s">
        <v>4</v>
      </c>
      <c r="CZ27" s="261"/>
      <c r="DA27" s="261"/>
      <c r="DB27" s="261"/>
      <c r="DC27" s="261"/>
      <c r="DD27" s="261"/>
      <c r="DE27" s="261"/>
      <c r="DF27" s="261"/>
      <c r="DG27" s="252"/>
      <c r="DH27" s="252"/>
      <c r="DI27" s="252"/>
      <c r="DJ27" s="252"/>
      <c r="DK27" s="252"/>
      <c r="DL27" s="252"/>
      <c r="DM27" s="252"/>
      <c r="DN27" s="252"/>
      <c r="DO27" s="252"/>
      <c r="DP27" s="253"/>
    </row>
    <row r="28" spans="1:177" s="29" customFormat="1" ht="35.1" customHeight="1">
      <c r="A28" s="28"/>
      <c r="B28" s="262" t="s">
        <v>358</v>
      </c>
      <c r="C28" s="263"/>
      <c r="D28" s="264"/>
      <c r="E28" s="259" t="s">
        <v>10</v>
      </c>
      <c r="F28" s="257"/>
      <c r="G28" s="257"/>
      <c r="H28" s="257"/>
      <c r="I28" s="257"/>
      <c r="J28" s="257"/>
      <c r="K28" s="257"/>
      <c r="L28" s="257"/>
      <c r="M28" s="257"/>
      <c r="N28" s="258"/>
      <c r="O28" s="265" t="s">
        <v>126</v>
      </c>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57" t="s">
        <v>2</v>
      </c>
      <c r="CF28" s="257"/>
      <c r="CG28" s="258"/>
      <c r="CH28" s="259" t="s">
        <v>8</v>
      </c>
      <c r="CI28" s="257"/>
      <c r="CJ28" s="257"/>
      <c r="CK28" s="257"/>
      <c r="CL28" s="257"/>
      <c r="CM28" s="257"/>
      <c r="CN28" s="257"/>
      <c r="CO28" s="257"/>
      <c r="CP28" s="257"/>
      <c r="CQ28" s="257"/>
      <c r="CR28" s="257"/>
      <c r="CS28" s="257"/>
      <c r="CT28" s="257"/>
      <c r="CU28" s="257"/>
      <c r="CV28" s="257"/>
      <c r="CW28" s="257"/>
      <c r="CX28" s="258"/>
      <c r="CY28" s="260" t="s">
        <v>4</v>
      </c>
      <c r="CZ28" s="261"/>
      <c r="DA28" s="261"/>
      <c r="DB28" s="261"/>
      <c r="DC28" s="261"/>
      <c r="DD28" s="261"/>
      <c r="DE28" s="261"/>
      <c r="DF28" s="261"/>
      <c r="DG28" s="252"/>
      <c r="DH28" s="252"/>
      <c r="DI28" s="252"/>
      <c r="DJ28" s="252"/>
      <c r="DK28" s="252"/>
      <c r="DL28" s="252"/>
      <c r="DM28" s="252"/>
      <c r="DN28" s="252"/>
      <c r="DO28" s="252"/>
      <c r="DP28" s="253"/>
    </row>
    <row r="29" spans="1:177" s="34" customFormat="1" ht="30" customHeight="1">
      <c r="A29" s="30"/>
      <c r="B29" s="31" t="s">
        <v>131</v>
      </c>
      <c r="C29" s="30"/>
      <c r="D29" s="30"/>
      <c r="E29" s="32"/>
      <c r="F29" s="32"/>
      <c r="G29" s="33"/>
      <c r="H29" s="33"/>
      <c r="I29" s="33"/>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row>
    <row r="30" spans="1:177" s="29" customFormat="1" ht="35.1" customHeight="1">
      <c r="A30" s="28"/>
      <c r="B30" s="262" t="s">
        <v>384</v>
      </c>
      <c r="C30" s="263"/>
      <c r="D30" s="264"/>
      <c r="E30" s="259" t="s">
        <v>128</v>
      </c>
      <c r="F30" s="257"/>
      <c r="G30" s="257"/>
      <c r="H30" s="257"/>
      <c r="I30" s="257"/>
      <c r="J30" s="257"/>
      <c r="K30" s="257"/>
      <c r="L30" s="257"/>
      <c r="M30" s="257"/>
      <c r="N30" s="258"/>
      <c r="O30" s="265" t="s">
        <v>127</v>
      </c>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57"/>
      <c r="CF30" s="257"/>
      <c r="CG30" s="258"/>
      <c r="CH30" s="259" t="s">
        <v>17</v>
      </c>
      <c r="CI30" s="257"/>
      <c r="CJ30" s="257"/>
      <c r="CK30" s="257"/>
      <c r="CL30" s="257"/>
      <c r="CM30" s="257"/>
      <c r="CN30" s="257"/>
      <c r="CO30" s="257"/>
      <c r="CP30" s="257"/>
      <c r="CQ30" s="257"/>
      <c r="CR30" s="257"/>
      <c r="CS30" s="257"/>
      <c r="CT30" s="257"/>
      <c r="CU30" s="257"/>
      <c r="CV30" s="257"/>
      <c r="CW30" s="257"/>
      <c r="CX30" s="258"/>
      <c r="CY30" s="260" t="s">
        <v>4</v>
      </c>
      <c r="CZ30" s="261"/>
      <c r="DA30" s="261"/>
      <c r="DB30" s="261"/>
      <c r="DC30" s="261"/>
      <c r="DD30" s="261"/>
      <c r="DE30" s="261"/>
      <c r="DF30" s="261"/>
      <c r="DG30" s="252"/>
      <c r="DH30" s="252"/>
      <c r="DI30" s="252"/>
      <c r="DJ30" s="252"/>
      <c r="DK30" s="252"/>
      <c r="DL30" s="252"/>
      <c r="DM30" s="252"/>
      <c r="DN30" s="252"/>
      <c r="DO30" s="252"/>
      <c r="DP30" s="253"/>
    </row>
    <row r="31" spans="1:177" s="29" customFormat="1" ht="35.1" customHeight="1">
      <c r="A31" s="28"/>
      <c r="B31" s="262" t="s">
        <v>359</v>
      </c>
      <c r="C31" s="263"/>
      <c r="D31" s="264"/>
      <c r="E31" s="259" t="s">
        <v>7</v>
      </c>
      <c r="F31" s="257"/>
      <c r="G31" s="257"/>
      <c r="H31" s="257"/>
      <c r="I31" s="257"/>
      <c r="J31" s="257"/>
      <c r="K31" s="257"/>
      <c r="L31" s="257"/>
      <c r="M31" s="257"/>
      <c r="N31" s="258"/>
      <c r="O31" s="265" t="s">
        <v>140</v>
      </c>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57"/>
      <c r="CF31" s="257"/>
      <c r="CG31" s="258"/>
      <c r="CH31" s="259" t="s">
        <v>8</v>
      </c>
      <c r="CI31" s="257"/>
      <c r="CJ31" s="257"/>
      <c r="CK31" s="257"/>
      <c r="CL31" s="257"/>
      <c r="CM31" s="257"/>
      <c r="CN31" s="257"/>
      <c r="CO31" s="257"/>
      <c r="CP31" s="257"/>
      <c r="CQ31" s="257"/>
      <c r="CR31" s="257"/>
      <c r="CS31" s="257"/>
      <c r="CT31" s="257"/>
      <c r="CU31" s="257"/>
      <c r="CV31" s="257"/>
      <c r="CW31" s="257"/>
      <c r="CX31" s="258"/>
      <c r="CY31" s="260" t="s">
        <v>4</v>
      </c>
      <c r="CZ31" s="261"/>
      <c r="DA31" s="261"/>
      <c r="DB31" s="261"/>
      <c r="DC31" s="261"/>
      <c r="DD31" s="261"/>
      <c r="DE31" s="261"/>
      <c r="DF31" s="261"/>
      <c r="DG31" s="252"/>
      <c r="DH31" s="252"/>
      <c r="DI31" s="252"/>
      <c r="DJ31" s="252"/>
      <c r="DK31" s="252"/>
      <c r="DL31" s="252"/>
      <c r="DM31" s="252"/>
      <c r="DN31" s="252"/>
      <c r="DO31" s="252"/>
      <c r="DP31" s="253"/>
    </row>
    <row r="32" spans="1:177" s="29" customFormat="1" ht="46.5" customHeight="1">
      <c r="A32" s="28"/>
      <c r="B32" s="262" t="s">
        <v>154</v>
      </c>
      <c r="C32" s="263"/>
      <c r="D32" s="264"/>
      <c r="E32" s="259" t="s">
        <v>7</v>
      </c>
      <c r="F32" s="257"/>
      <c r="G32" s="257"/>
      <c r="H32" s="257"/>
      <c r="I32" s="257"/>
      <c r="J32" s="257"/>
      <c r="K32" s="257"/>
      <c r="L32" s="257"/>
      <c r="M32" s="257"/>
      <c r="N32" s="258"/>
      <c r="O32" s="265" t="s">
        <v>374</v>
      </c>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57" t="s">
        <v>296</v>
      </c>
      <c r="CF32" s="257"/>
      <c r="CG32" s="258"/>
      <c r="CH32" s="259" t="s">
        <v>8</v>
      </c>
      <c r="CI32" s="257"/>
      <c r="CJ32" s="257"/>
      <c r="CK32" s="257"/>
      <c r="CL32" s="257"/>
      <c r="CM32" s="257"/>
      <c r="CN32" s="257"/>
      <c r="CO32" s="257"/>
      <c r="CP32" s="257"/>
      <c r="CQ32" s="257"/>
      <c r="CR32" s="257"/>
      <c r="CS32" s="257"/>
      <c r="CT32" s="257"/>
      <c r="CU32" s="257"/>
      <c r="CV32" s="257"/>
      <c r="CW32" s="257"/>
      <c r="CX32" s="258"/>
      <c r="CY32" s="260" t="s">
        <v>4</v>
      </c>
      <c r="CZ32" s="261"/>
      <c r="DA32" s="261"/>
      <c r="DB32" s="261"/>
      <c r="DC32" s="261"/>
      <c r="DD32" s="261"/>
      <c r="DE32" s="261"/>
      <c r="DF32" s="261"/>
      <c r="DG32" s="252"/>
      <c r="DH32" s="252"/>
      <c r="DI32" s="252"/>
      <c r="DJ32" s="252"/>
      <c r="DK32" s="252"/>
      <c r="DL32" s="252"/>
      <c r="DM32" s="252"/>
      <c r="DN32" s="252"/>
      <c r="DO32" s="252"/>
      <c r="DP32" s="253"/>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row>
    <row r="33" spans="1:214" s="29" customFormat="1" ht="35.1" customHeight="1">
      <c r="A33" s="28"/>
      <c r="B33" s="262" t="s">
        <v>360</v>
      </c>
      <c r="C33" s="263"/>
      <c r="D33" s="264"/>
      <c r="E33" s="259" t="s">
        <v>7</v>
      </c>
      <c r="F33" s="257"/>
      <c r="G33" s="257"/>
      <c r="H33" s="257"/>
      <c r="I33" s="257"/>
      <c r="J33" s="257"/>
      <c r="K33" s="257"/>
      <c r="L33" s="257"/>
      <c r="M33" s="257"/>
      <c r="N33" s="258"/>
      <c r="O33" s="265" t="s">
        <v>137</v>
      </c>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35" t="s">
        <v>1</v>
      </c>
      <c r="CF33" s="35"/>
      <c r="CG33" s="36"/>
      <c r="CH33" s="259" t="s">
        <v>8</v>
      </c>
      <c r="CI33" s="257"/>
      <c r="CJ33" s="257"/>
      <c r="CK33" s="257"/>
      <c r="CL33" s="257"/>
      <c r="CM33" s="257"/>
      <c r="CN33" s="257"/>
      <c r="CO33" s="257"/>
      <c r="CP33" s="257"/>
      <c r="CQ33" s="257"/>
      <c r="CR33" s="257"/>
      <c r="CS33" s="257"/>
      <c r="CT33" s="257"/>
      <c r="CU33" s="257"/>
      <c r="CV33" s="257"/>
      <c r="CW33" s="257"/>
      <c r="CX33" s="258"/>
      <c r="CY33" s="260" t="s">
        <v>4</v>
      </c>
      <c r="CZ33" s="261"/>
      <c r="DA33" s="261"/>
      <c r="DB33" s="261"/>
      <c r="DC33" s="261"/>
      <c r="DD33" s="261"/>
      <c r="DE33" s="261"/>
      <c r="DF33" s="261"/>
      <c r="DG33" s="252"/>
      <c r="DH33" s="252"/>
      <c r="DI33" s="252"/>
      <c r="DJ33" s="252"/>
      <c r="DK33" s="252"/>
      <c r="DL33" s="252"/>
      <c r="DM33" s="252"/>
      <c r="DN33" s="252"/>
      <c r="DO33" s="252"/>
      <c r="DP33" s="253"/>
    </row>
    <row r="34" spans="1:214" s="34" customFormat="1" ht="30" customHeight="1">
      <c r="A34" s="30"/>
      <c r="B34" s="31" t="s">
        <v>132</v>
      </c>
      <c r="C34" s="30"/>
      <c r="D34" s="30"/>
      <c r="E34" s="32"/>
      <c r="F34" s="32"/>
      <c r="G34" s="33"/>
      <c r="H34" s="33"/>
      <c r="I34" s="33"/>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row>
    <row r="35" spans="1:214" s="29" customFormat="1" ht="35.1" customHeight="1">
      <c r="A35" s="28"/>
      <c r="B35" s="262" t="s">
        <v>385</v>
      </c>
      <c r="C35" s="263"/>
      <c r="D35" s="264"/>
      <c r="E35" s="259" t="s">
        <v>128</v>
      </c>
      <c r="F35" s="257"/>
      <c r="G35" s="257"/>
      <c r="H35" s="257"/>
      <c r="I35" s="257"/>
      <c r="J35" s="257"/>
      <c r="K35" s="257"/>
      <c r="L35" s="257"/>
      <c r="M35" s="257"/>
      <c r="N35" s="258"/>
      <c r="O35" s="265" t="s">
        <v>129</v>
      </c>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57"/>
      <c r="CF35" s="257"/>
      <c r="CG35" s="258"/>
      <c r="CH35" s="259" t="s">
        <v>17</v>
      </c>
      <c r="CI35" s="257"/>
      <c r="CJ35" s="257"/>
      <c r="CK35" s="257"/>
      <c r="CL35" s="257"/>
      <c r="CM35" s="257"/>
      <c r="CN35" s="257"/>
      <c r="CO35" s="257"/>
      <c r="CP35" s="257"/>
      <c r="CQ35" s="257"/>
      <c r="CR35" s="257"/>
      <c r="CS35" s="257"/>
      <c r="CT35" s="257"/>
      <c r="CU35" s="257"/>
      <c r="CV35" s="257"/>
      <c r="CW35" s="257"/>
      <c r="CX35" s="258"/>
      <c r="CY35" s="260" t="s">
        <v>4</v>
      </c>
      <c r="CZ35" s="261"/>
      <c r="DA35" s="261"/>
      <c r="DB35" s="261"/>
      <c r="DC35" s="261"/>
      <c r="DD35" s="261"/>
      <c r="DE35" s="261"/>
      <c r="DF35" s="261"/>
      <c r="DG35" s="252"/>
      <c r="DH35" s="252"/>
      <c r="DI35" s="252"/>
      <c r="DJ35" s="252"/>
      <c r="DK35" s="252"/>
      <c r="DL35" s="252"/>
      <c r="DM35" s="252"/>
      <c r="DN35" s="252"/>
      <c r="DO35" s="252"/>
      <c r="DP35" s="253"/>
    </row>
    <row r="36" spans="1:214" s="29" customFormat="1" ht="35.1" customHeight="1">
      <c r="A36" s="28"/>
      <c r="B36" s="262" t="s">
        <v>386</v>
      </c>
      <c r="C36" s="263"/>
      <c r="D36" s="264"/>
      <c r="E36" s="259" t="s">
        <v>7</v>
      </c>
      <c r="F36" s="257"/>
      <c r="G36" s="257"/>
      <c r="H36" s="257"/>
      <c r="I36" s="257"/>
      <c r="J36" s="257"/>
      <c r="K36" s="257"/>
      <c r="L36" s="257"/>
      <c r="M36" s="257"/>
      <c r="N36" s="258"/>
      <c r="O36" s="265" t="s">
        <v>141</v>
      </c>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57"/>
      <c r="CF36" s="257"/>
      <c r="CG36" s="258"/>
      <c r="CH36" s="259" t="s">
        <v>8</v>
      </c>
      <c r="CI36" s="257"/>
      <c r="CJ36" s="257"/>
      <c r="CK36" s="257"/>
      <c r="CL36" s="257"/>
      <c r="CM36" s="257"/>
      <c r="CN36" s="257"/>
      <c r="CO36" s="257"/>
      <c r="CP36" s="257"/>
      <c r="CQ36" s="257"/>
      <c r="CR36" s="257"/>
      <c r="CS36" s="257"/>
      <c r="CT36" s="257"/>
      <c r="CU36" s="257"/>
      <c r="CV36" s="257"/>
      <c r="CW36" s="257"/>
      <c r="CX36" s="258"/>
      <c r="CY36" s="260" t="s">
        <v>4</v>
      </c>
      <c r="CZ36" s="261"/>
      <c r="DA36" s="261"/>
      <c r="DB36" s="261"/>
      <c r="DC36" s="261"/>
      <c r="DD36" s="261"/>
      <c r="DE36" s="261"/>
      <c r="DF36" s="261"/>
      <c r="DG36" s="252"/>
      <c r="DH36" s="252"/>
      <c r="DI36" s="252"/>
      <c r="DJ36" s="252"/>
      <c r="DK36" s="252"/>
      <c r="DL36" s="252"/>
      <c r="DM36" s="252"/>
      <c r="DN36" s="252"/>
      <c r="DO36" s="252"/>
      <c r="DP36" s="253"/>
    </row>
    <row r="37" spans="1:214" s="29" customFormat="1" ht="35.1" customHeight="1">
      <c r="A37" s="28"/>
      <c r="B37" s="262" t="s">
        <v>143</v>
      </c>
      <c r="C37" s="263"/>
      <c r="D37" s="264"/>
      <c r="E37" s="259" t="s">
        <v>7</v>
      </c>
      <c r="F37" s="257"/>
      <c r="G37" s="257"/>
      <c r="H37" s="257"/>
      <c r="I37" s="257"/>
      <c r="J37" s="257"/>
      <c r="K37" s="257"/>
      <c r="L37" s="257"/>
      <c r="M37" s="257"/>
      <c r="N37" s="258"/>
      <c r="O37" s="265" t="s">
        <v>142</v>
      </c>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57" t="s">
        <v>296</v>
      </c>
      <c r="CF37" s="257"/>
      <c r="CG37" s="258"/>
      <c r="CH37" s="259" t="s">
        <v>8</v>
      </c>
      <c r="CI37" s="257"/>
      <c r="CJ37" s="257"/>
      <c r="CK37" s="257"/>
      <c r="CL37" s="257"/>
      <c r="CM37" s="257"/>
      <c r="CN37" s="257"/>
      <c r="CO37" s="257"/>
      <c r="CP37" s="257"/>
      <c r="CQ37" s="257"/>
      <c r="CR37" s="257"/>
      <c r="CS37" s="257"/>
      <c r="CT37" s="257"/>
      <c r="CU37" s="257"/>
      <c r="CV37" s="257"/>
      <c r="CW37" s="257"/>
      <c r="CX37" s="258"/>
      <c r="CY37" s="260" t="s">
        <v>4</v>
      </c>
      <c r="CZ37" s="261"/>
      <c r="DA37" s="261"/>
      <c r="DB37" s="261"/>
      <c r="DC37" s="261"/>
      <c r="DD37" s="261"/>
      <c r="DE37" s="261"/>
      <c r="DF37" s="261"/>
      <c r="DG37" s="252"/>
      <c r="DH37" s="252"/>
      <c r="DI37" s="252"/>
      <c r="DJ37" s="252"/>
      <c r="DK37" s="252"/>
      <c r="DL37" s="252"/>
      <c r="DM37" s="252"/>
      <c r="DN37" s="252"/>
      <c r="DO37" s="252"/>
      <c r="DP37" s="253"/>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row>
    <row r="38" spans="1:214" s="29" customFormat="1" ht="35.1" customHeight="1">
      <c r="A38" s="28"/>
      <c r="B38" s="262" t="s">
        <v>155</v>
      </c>
      <c r="C38" s="263"/>
      <c r="D38" s="264"/>
      <c r="E38" s="259" t="s">
        <v>7</v>
      </c>
      <c r="F38" s="257"/>
      <c r="G38" s="257"/>
      <c r="H38" s="257"/>
      <c r="I38" s="257"/>
      <c r="J38" s="257"/>
      <c r="K38" s="257"/>
      <c r="L38" s="257"/>
      <c r="M38" s="257"/>
      <c r="N38" s="258"/>
      <c r="O38" s="265" t="s">
        <v>138</v>
      </c>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35" t="s">
        <v>1</v>
      </c>
      <c r="CF38" s="35"/>
      <c r="CG38" s="36"/>
      <c r="CH38" s="259" t="s">
        <v>8</v>
      </c>
      <c r="CI38" s="257"/>
      <c r="CJ38" s="257"/>
      <c r="CK38" s="257"/>
      <c r="CL38" s="257"/>
      <c r="CM38" s="257"/>
      <c r="CN38" s="257"/>
      <c r="CO38" s="257"/>
      <c r="CP38" s="257"/>
      <c r="CQ38" s="257"/>
      <c r="CR38" s="257"/>
      <c r="CS38" s="257"/>
      <c r="CT38" s="257"/>
      <c r="CU38" s="257"/>
      <c r="CV38" s="257"/>
      <c r="CW38" s="257"/>
      <c r="CX38" s="258"/>
      <c r="CY38" s="260" t="s">
        <v>4</v>
      </c>
      <c r="CZ38" s="261"/>
      <c r="DA38" s="261"/>
      <c r="DB38" s="261"/>
      <c r="DC38" s="261"/>
      <c r="DD38" s="261"/>
      <c r="DE38" s="261"/>
      <c r="DF38" s="261"/>
      <c r="DG38" s="252"/>
      <c r="DH38" s="252"/>
      <c r="DI38" s="252"/>
      <c r="DJ38" s="252"/>
      <c r="DK38" s="252"/>
      <c r="DL38" s="252"/>
      <c r="DM38" s="252"/>
      <c r="DN38" s="252"/>
      <c r="DO38" s="252"/>
      <c r="DP38" s="253"/>
    </row>
    <row r="39" spans="1:214" s="29" customFormat="1" ht="35.1" customHeight="1">
      <c r="A39" s="28"/>
      <c r="B39" s="262" t="s">
        <v>361</v>
      </c>
      <c r="C39" s="263"/>
      <c r="D39" s="264"/>
      <c r="E39" s="259" t="s">
        <v>7</v>
      </c>
      <c r="F39" s="257"/>
      <c r="G39" s="257"/>
      <c r="H39" s="257"/>
      <c r="I39" s="257"/>
      <c r="J39" s="257"/>
      <c r="K39" s="257"/>
      <c r="L39" s="257"/>
      <c r="M39" s="257"/>
      <c r="N39" s="258"/>
      <c r="O39" s="265" t="s">
        <v>210</v>
      </c>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57" t="s">
        <v>295</v>
      </c>
      <c r="CF39" s="257"/>
      <c r="CG39" s="258"/>
      <c r="CH39" s="259" t="s">
        <v>8</v>
      </c>
      <c r="CI39" s="257"/>
      <c r="CJ39" s="257"/>
      <c r="CK39" s="257"/>
      <c r="CL39" s="257"/>
      <c r="CM39" s="257"/>
      <c r="CN39" s="257"/>
      <c r="CO39" s="257"/>
      <c r="CP39" s="257"/>
      <c r="CQ39" s="257"/>
      <c r="CR39" s="257"/>
      <c r="CS39" s="257"/>
      <c r="CT39" s="257"/>
      <c r="CU39" s="257"/>
      <c r="CV39" s="257"/>
      <c r="CW39" s="257"/>
      <c r="CX39" s="258"/>
      <c r="CY39" s="260" t="s">
        <v>4</v>
      </c>
      <c r="CZ39" s="261"/>
      <c r="DA39" s="261"/>
      <c r="DB39" s="261"/>
      <c r="DC39" s="261"/>
      <c r="DD39" s="261"/>
      <c r="DE39" s="261"/>
      <c r="DF39" s="261"/>
      <c r="DG39" s="252"/>
      <c r="DH39" s="252"/>
      <c r="DI39" s="252"/>
      <c r="DJ39" s="252"/>
      <c r="DK39" s="252"/>
      <c r="DL39" s="252"/>
      <c r="DM39" s="252"/>
      <c r="DN39" s="252"/>
      <c r="DO39" s="252"/>
      <c r="DP39" s="253"/>
    </row>
    <row r="40" spans="1:214" s="34" customFormat="1" ht="30" customHeight="1">
      <c r="A40" s="30"/>
      <c r="B40" s="31" t="s">
        <v>133</v>
      </c>
      <c r="C40" s="30"/>
      <c r="D40" s="30"/>
      <c r="E40" s="32"/>
      <c r="F40" s="32"/>
      <c r="G40" s="33"/>
      <c r="H40" s="33"/>
      <c r="I40" s="3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row>
    <row r="41" spans="1:214" s="29" customFormat="1" ht="35.1" customHeight="1" thickBot="1">
      <c r="A41" s="28"/>
      <c r="B41" s="267" t="s">
        <v>387</v>
      </c>
      <c r="C41" s="268"/>
      <c r="D41" s="269"/>
      <c r="E41" s="270" t="s">
        <v>7</v>
      </c>
      <c r="F41" s="271"/>
      <c r="G41" s="271"/>
      <c r="H41" s="271"/>
      <c r="I41" s="271"/>
      <c r="J41" s="271"/>
      <c r="K41" s="271"/>
      <c r="L41" s="271"/>
      <c r="M41" s="271"/>
      <c r="N41" s="272"/>
      <c r="O41" s="273" t="s">
        <v>6</v>
      </c>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1"/>
      <c r="CF41" s="271"/>
      <c r="CG41" s="272"/>
      <c r="CH41" s="270" t="s">
        <v>5</v>
      </c>
      <c r="CI41" s="271"/>
      <c r="CJ41" s="271"/>
      <c r="CK41" s="271"/>
      <c r="CL41" s="271"/>
      <c r="CM41" s="271"/>
      <c r="CN41" s="271"/>
      <c r="CO41" s="271"/>
      <c r="CP41" s="271"/>
      <c r="CQ41" s="271"/>
      <c r="CR41" s="271"/>
      <c r="CS41" s="271"/>
      <c r="CT41" s="271"/>
      <c r="CU41" s="271"/>
      <c r="CV41" s="271"/>
      <c r="CW41" s="271"/>
      <c r="CX41" s="272"/>
      <c r="CY41" s="275" t="s">
        <v>4</v>
      </c>
      <c r="CZ41" s="276"/>
      <c r="DA41" s="276"/>
      <c r="DB41" s="276"/>
      <c r="DC41" s="276"/>
      <c r="DD41" s="276"/>
      <c r="DE41" s="276"/>
      <c r="DF41" s="276"/>
      <c r="DG41" s="277"/>
      <c r="DH41" s="277"/>
      <c r="DI41" s="277"/>
      <c r="DJ41" s="277"/>
      <c r="DK41" s="277"/>
      <c r="DL41" s="277"/>
      <c r="DM41" s="277"/>
      <c r="DN41" s="277"/>
      <c r="DO41" s="277"/>
      <c r="DP41" s="278"/>
    </row>
    <row r="42" spans="1:214" s="29" customFormat="1" ht="9.6" customHeight="1">
      <c r="A42" s="28"/>
      <c r="B42" s="28"/>
      <c r="C42" s="28"/>
      <c r="D42" s="28"/>
      <c r="E42" s="37"/>
      <c r="F42" s="37"/>
      <c r="G42" s="38"/>
      <c r="H42" s="38"/>
      <c r="I42" s="3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row>
    <row r="43" spans="1:214" s="29" customFormat="1" ht="18" customHeight="1">
      <c r="A43" s="28"/>
      <c r="B43" s="254" t="s">
        <v>3</v>
      </c>
      <c r="C43" s="254"/>
      <c r="D43" s="254"/>
      <c r="E43" s="254"/>
      <c r="F43" s="255" t="s">
        <v>364</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X43" s="255"/>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row>
    <row r="44" spans="1:214" s="29" customFormat="1" ht="18" customHeight="1">
      <c r="A44" s="28"/>
      <c r="B44" s="254" t="s">
        <v>2</v>
      </c>
      <c r="C44" s="254"/>
      <c r="D44" s="254"/>
      <c r="E44" s="254"/>
      <c r="F44" s="255" t="s">
        <v>0</v>
      </c>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X44" s="255"/>
      <c r="DY44" s="254"/>
      <c r="DZ44" s="254"/>
      <c r="EA44" s="254"/>
      <c r="EB44" s="254"/>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G44" s="254"/>
      <c r="FH44" s="254"/>
      <c r="FI44" s="254"/>
      <c r="FJ44" s="254"/>
      <c r="FK44" s="254"/>
      <c r="FL44" s="254"/>
      <c r="FM44" s="254"/>
      <c r="FN44" s="254"/>
      <c r="FO44" s="254"/>
      <c r="FP44" s="254"/>
      <c r="FQ44" s="254"/>
      <c r="FR44" s="254"/>
      <c r="FS44" s="254"/>
      <c r="FT44" s="254"/>
      <c r="FU44" s="254"/>
      <c r="FV44" s="254"/>
      <c r="FW44" s="254"/>
      <c r="FX44" s="254"/>
      <c r="FY44" s="254"/>
      <c r="FZ44" s="254"/>
      <c r="GA44" s="254"/>
      <c r="GB44" s="254"/>
      <c r="GC44" s="254"/>
      <c r="GD44" s="254"/>
      <c r="GE44" s="254"/>
      <c r="GF44" s="254"/>
      <c r="GG44" s="254"/>
      <c r="GH44" s="254"/>
      <c r="GI44" s="254"/>
      <c r="GJ44" s="254"/>
      <c r="GK44" s="254"/>
      <c r="GL44" s="254"/>
      <c r="GM44" s="254"/>
      <c r="GN44" s="254"/>
      <c r="GO44" s="254"/>
      <c r="GP44" s="254"/>
      <c r="GQ44" s="254"/>
      <c r="GR44" s="254"/>
      <c r="GS44" s="254"/>
      <c r="GT44" s="254"/>
      <c r="GU44" s="254"/>
      <c r="GV44" s="254"/>
      <c r="GW44" s="254"/>
      <c r="GX44" s="254"/>
      <c r="GY44" s="254"/>
      <c r="GZ44" s="254"/>
      <c r="HA44" s="254"/>
      <c r="HB44" s="254"/>
      <c r="HC44" s="254"/>
      <c r="HD44" s="254"/>
      <c r="HE44" s="254"/>
      <c r="HF44" s="254"/>
    </row>
    <row r="45" spans="1:214" s="29" customFormat="1" ht="59.25" customHeight="1">
      <c r="A45" s="28"/>
      <c r="B45" s="254" t="s">
        <v>1</v>
      </c>
      <c r="C45" s="254"/>
      <c r="D45" s="254"/>
      <c r="E45" s="254"/>
      <c r="F45" s="255" t="s">
        <v>211</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row>
    <row r="46" spans="1:214" s="29" customFormat="1" ht="18" customHeight="1">
      <c r="A46" s="28"/>
      <c r="B46" s="254" t="s">
        <v>296</v>
      </c>
      <c r="C46" s="254"/>
      <c r="D46" s="254"/>
      <c r="E46" s="254"/>
      <c r="F46" s="255" t="s">
        <v>298</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X46" s="255"/>
      <c r="DY46" s="254"/>
      <c r="DZ46" s="254"/>
      <c r="EA46" s="254"/>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c r="GK46" s="254"/>
      <c r="GL46" s="254"/>
      <c r="GM46" s="254"/>
      <c r="GN46" s="254"/>
      <c r="GO46" s="254"/>
      <c r="GP46" s="254"/>
      <c r="GQ46" s="254"/>
      <c r="GR46" s="254"/>
      <c r="GS46" s="254"/>
      <c r="GT46" s="254"/>
      <c r="GU46" s="254"/>
      <c r="GV46" s="254"/>
      <c r="GW46" s="254"/>
      <c r="GX46" s="254"/>
      <c r="GY46" s="254"/>
      <c r="GZ46" s="254"/>
      <c r="HA46" s="254"/>
      <c r="HB46" s="254"/>
      <c r="HC46" s="254"/>
      <c r="HD46" s="254"/>
      <c r="HE46" s="254"/>
      <c r="HF46" s="254"/>
    </row>
    <row r="47" spans="1:214" s="29" customFormat="1" ht="18" customHeight="1">
      <c r="A47" s="28"/>
      <c r="B47" s="254" t="s">
        <v>295</v>
      </c>
      <c r="C47" s="254"/>
      <c r="D47" s="254"/>
      <c r="E47" s="254"/>
      <c r="F47" s="255" t="s">
        <v>212</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X47" s="255"/>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c r="GK47" s="254"/>
      <c r="GL47" s="254"/>
      <c r="GM47" s="254"/>
      <c r="GN47" s="254"/>
      <c r="GO47" s="254"/>
      <c r="GP47" s="254"/>
      <c r="GQ47" s="254"/>
      <c r="GR47" s="254"/>
      <c r="GS47" s="254"/>
      <c r="GT47" s="254"/>
      <c r="GU47" s="254"/>
      <c r="GV47" s="254"/>
      <c r="GW47" s="254"/>
      <c r="GX47" s="254"/>
      <c r="GY47" s="254"/>
      <c r="GZ47" s="254"/>
      <c r="HA47" s="254"/>
      <c r="HB47" s="254"/>
      <c r="HC47" s="254"/>
      <c r="HD47" s="254"/>
      <c r="HE47" s="254"/>
      <c r="HF47" s="254"/>
    </row>
    <row r="48" spans="1:214" ht="5.25" customHeight="1">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93">
    <mergeCell ref="B23:D23"/>
    <mergeCell ref="E23:N23"/>
    <mergeCell ref="O23:CD23"/>
    <mergeCell ref="CE23:CG23"/>
    <mergeCell ref="CH23:CX23"/>
    <mergeCell ref="CY23:DF23"/>
    <mergeCell ref="DG23:DP23"/>
    <mergeCell ref="B24:D24"/>
    <mergeCell ref="E24:N24"/>
    <mergeCell ref="O24:CD24"/>
    <mergeCell ref="CE24:CG24"/>
    <mergeCell ref="CH24:CX24"/>
    <mergeCell ref="CY24:DF24"/>
    <mergeCell ref="DG24:DP24"/>
    <mergeCell ref="O27:CD27"/>
    <mergeCell ref="CE27:CG27"/>
    <mergeCell ref="CH27:CX27"/>
    <mergeCell ref="CY27:DF27"/>
    <mergeCell ref="B38:D38"/>
    <mergeCell ref="B30:D30"/>
    <mergeCell ref="O22:CD22"/>
    <mergeCell ref="CE22:CG22"/>
    <mergeCell ref="CH22:CX22"/>
    <mergeCell ref="CY22:DF22"/>
    <mergeCell ref="O30:CD30"/>
    <mergeCell ref="CE30:CG30"/>
    <mergeCell ref="CH30:CX30"/>
    <mergeCell ref="CY30:DF30"/>
    <mergeCell ref="CY25:DF25"/>
    <mergeCell ref="CH25:CX25"/>
    <mergeCell ref="E30:N30"/>
    <mergeCell ref="B26:D26"/>
    <mergeCell ref="E26:N26"/>
    <mergeCell ref="O26:CD26"/>
    <mergeCell ref="CH26:CX26"/>
    <mergeCell ref="CY26:DF26"/>
    <mergeCell ref="CE25:CG25"/>
    <mergeCell ref="CY33:DF33"/>
    <mergeCell ref="CH39:CX39"/>
    <mergeCell ref="CY39:DF39"/>
    <mergeCell ref="DG39:DP39"/>
    <mergeCell ref="B35:D35"/>
    <mergeCell ref="E35:N35"/>
    <mergeCell ref="O35:CD35"/>
    <mergeCell ref="CE35:CG35"/>
    <mergeCell ref="CH35:CX35"/>
    <mergeCell ref="CY35:DF35"/>
    <mergeCell ref="DG35:DP35"/>
    <mergeCell ref="B36:D36"/>
    <mergeCell ref="E36:N36"/>
    <mergeCell ref="O36:CD36"/>
    <mergeCell ref="DG37:DP37"/>
    <mergeCell ref="E38:N38"/>
    <mergeCell ref="O38:CD38"/>
    <mergeCell ref="CH38:CX38"/>
    <mergeCell ref="CY38:DF38"/>
    <mergeCell ref="DG38:DP38"/>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B20:D20"/>
    <mergeCell ref="E20:N20"/>
    <mergeCell ref="O20:CD20"/>
    <mergeCell ref="CE20:CG20"/>
    <mergeCell ref="CH20:CX20"/>
    <mergeCell ref="CY20:DF20"/>
    <mergeCell ref="DG27:DP27"/>
    <mergeCell ref="B28:D28"/>
    <mergeCell ref="E28:N28"/>
    <mergeCell ref="O28:CD28"/>
    <mergeCell ref="CE28:CG28"/>
    <mergeCell ref="CH28:CX28"/>
    <mergeCell ref="CY28:DF28"/>
    <mergeCell ref="DG28:DP28"/>
    <mergeCell ref="B27:D27"/>
    <mergeCell ref="E27:N27"/>
    <mergeCell ref="B25:D25"/>
    <mergeCell ref="E25:N25"/>
    <mergeCell ref="DG20:DP20"/>
    <mergeCell ref="B22:D22"/>
    <mergeCell ref="E22:N22"/>
    <mergeCell ref="DG22:DP22"/>
    <mergeCell ref="O25:CD25"/>
    <mergeCell ref="DG25:DP25"/>
    <mergeCell ref="B47:E47"/>
    <mergeCell ref="F47:DQ47"/>
    <mergeCell ref="DX47:HF47"/>
    <mergeCell ref="B41:D41"/>
    <mergeCell ref="E41:N41"/>
    <mergeCell ref="O41:CD41"/>
    <mergeCell ref="CE41:CG41"/>
    <mergeCell ref="CH41:CX41"/>
    <mergeCell ref="CY41:DF41"/>
    <mergeCell ref="DG41:DP41"/>
    <mergeCell ref="B46:E46"/>
    <mergeCell ref="F46:DQ46"/>
    <mergeCell ref="DX46:HF46"/>
    <mergeCell ref="DG30:DP30"/>
    <mergeCell ref="EI32:FU32"/>
    <mergeCell ref="B33:D33"/>
    <mergeCell ref="E33:N33"/>
    <mergeCell ref="O33:CD33"/>
    <mergeCell ref="CH33:CX33"/>
    <mergeCell ref="DG33:DP33"/>
    <mergeCell ref="DG31:DP31"/>
    <mergeCell ref="B32:D32"/>
    <mergeCell ref="E32:N32"/>
    <mergeCell ref="O32:CD32"/>
    <mergeCell ref="CE32:CG32"/>
    <mergeCell ref="CH32:CX32"/>
    <mergeCell ref="CY32:DF32"/>
    <mergeCell ref="DG32:DP32"/>
    <mergeCell ref="B31:D31"/>
    <mergeCell ref="E31:N31"/>
    <mergeCell ref="O31:CD31"/>
    <mergeCell ref="CE31:CG31"/>
    <mergeCell ref="CH31:CX31"/>
    <mergeCell ref="CY31:DF31"/>
    <mergeCell ref="DG26:DP26"/>
    <mergeCell ref="B45:E45"/>
    <mergeCell ref="F45:DQ45"/>
    <mergeCell ref="B44:E44"/>
    <mergeCell ref="F44:DQ44"/>
    <mergeCell ref="DX44:HF44"/>
    <mergeCell ref="B43:E43"/>
    <mergeCell ref="F43:DQ43"/>
    <mergeCell ref="DX43:HF43"/>
    <mergeCell ref="EI37:FU37"/>
    <mergeCell ref="CE36:CG36"/>
    <mergeCell ref="CH36:CX36"/>
    <mergeCell ref="CY36:DF36"/>
    <mergeCell ref="DG36:DP36"/>
    <mergeCell ref="B37:D37"/>
    <mergeCell ref="E37:N37"/>
    <mergeCell ref="O37:CD37"/>
    <mergeCell ref="CE37:CG37"/>
    <mergeCell ref="CH37:CX37"/>
    <mergeCell ref="CY37:DF37"/>
    <mergeCell ref="B39:D39"/>
    <mergeCell ref="E39:N39"/>
    <mergeCell ref="O39:CD39"/>
    <mergeCell ref="CE39:CG39"/>
  </mergeCells>
  <phoneticPr fontId="3"/>
  <conditionalFormatting sqref="CW1">
    <cfRule type="cellIs" dxfId="141"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60960</xdr:colOff>
                    <xdr:row>14</xdr:row>
                    <xdr:rowOff>38100</xdr:rowOff>
                  </from>
                  <to>
                    <xdr:col>117</xdr:col>
                    <xdr:colOff>60960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60960</xdr:colOff>
                    <xdr:row>15</xdr:row>
                    <xdr:rowOff>38100</xdr:rowOff>
                  </from>
                  <to>
                    <xdr:col>117</xdr:col>
                    <xdr:colOff>60960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60960</xdr:colOff>
                    <xdr:row>17</xdr:row>
                    <xdr:rowOff>22860</xdr:rowOff>
                  </from>
                  <to>
                    <xdr:col>117</xdr:col>
                    <xdr:colOff>60960</xdr:colOff>
                    <xdr:row>17</xdr:row>
                    <xdr:rowOff>365760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68580</xdr:colOff>
                    <xdr:row>18</xdr:row>
                    <xdr:rowOff>76200</xdr:rowOff>
                  </from>
                  <to>
                    <xdr:col>117</xdr:col>
                    <xdr:colOff>68580</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60960</xdr:colOff>
                    <xdr:row>40</xdr:row>
                    <xdr:rowOff>38100</xdr:rowOff>
                  </from>
                  <to>
                    <xdr:col>117</xdr:col>
                    <xdr:colOff>60960</xdr:colOff>
                    <xdr:row>40</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60960</xdr:colOff>
                    <xdr:row>16</xdr:row>
                    <xdr:rowOff>38100</xdr:rowOff>
                  </from>
                  <to>
                    <xdr:col>117</xdr:col>
                    <xdr:colOff>60960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60960</xdr:colOff>
                    <xdr:row>31</xdr:row>
                    <xdr:rowOff>68580</xdr:rowOff>
                  </from>
                  <to>
                    <xdr:col>117</xdr:col>
                    <xdr:colOff>60960</xdr:colOff>
                    <xdr:row>31</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60960</xdr:colOff>
                    <xdr:row>31</xdr:row>
                    <xdr:rowOff>594360</xdr:rowOff>
                  </from>
                  <to>
                    <xdr:col>117</xdr:col>
                    <xdr:colOff>60960</xdr:colOff>
                    <xdr:row>32</xdr:row>
                    <xdr:rowOff>426720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60960</xdr:colOff>
                    <xdr:row>29</xdr:row>
                    <xdr:rowOff>441960</xdr:rowOff>
                  </from>
                  <to>
                    <xdr:col>117</xdr:col>
                    <xdr:colOff>60960</xdr:colOff>
                    <xdr:row>30</xdr:row>
                    <xdr:rowOff>426720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60960</xdr:colOff>
                    <xdr:row>26</xdr:row>
                    <xdr:rowOff>7620</xdr:rowOff>
                  </from>
                  <to>
                    <xdr:col>117</xdr:col>
                    <xdr:colOff>60960</xdr:colOff>
                    <xdr:row>27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60960</xdr:colOff>
                    <xdr:row>27</xdr:row>
                    <xdr:rowOff>0</xdr:rowOff>
                  </from>
                  <to>
                    <xdr:col>117</xdr:col>
                    <xdr:colOff>60960</xdr:colOff>
                    <xdr:row>27</xdr:row>
                    <xdr:rowOff>426720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60960</xdr:colOff>
                    <xdr:row>18</xdr:row>
                    <xdr:rowOff>525780</xdr:rowOff>
                  </from>
                  <to>
                    <xdr:col>117</xdr:col>
                    <xdr:colOff>60960</xdr:colOff>
                    <xdr:row>19</xdr:row>
                    <xdr:rowOff>426720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60960</xdr:colOff>
                    <xdr:row>36</xdr:row>
                    <xdr:rowOff>7620</xdr:rowOff>
                  </from>
                  <to>
                    <xdr:col>117</xdr:col>
                    <xdr:colOff>60960</xdr:colOff>
                    <xdr:row>37</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60960</xdr:colOff>
                    <xdr:row>35</xdr:row>
                    <xdr:rowOff>22860</xdr:rowOff>
                  </from>
                  <to>
                    <xdr:col>117</xdr:col>
                    <xdr:colOff>60960</xdr:colOff>
                    <xdr:row>36</xdr:row>
                    <xdr:rowOff>7620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60960</xdr:colOff>
                    <xdr:row>21</xdr:row>
                    <xdr:rowOff>60960</xdr:rowOff>
                  </from>
                  <to>
                    <xdr:col>117</xdr:col>
                    <xdr:colOff>60960</xdr:colOff>
                    <xdr:row>21</xdr:row>
                    <xdr:rowOff>487680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60960</xdr:colOff>
                    <xdr:row>38</xdr:row>
                    <xdr:rowOff>22860</xdr:rowOff>
                  </from>
                  <to>
                    <xdr:col>117</xdr:col>
                    <xdr:colOff>60960</xdr:colOff>
                    <xdr:row>39</xdr:row>
                    <xdr:rowOff>7620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60960</xdr:colOff>
                    <xdr:row>29</xdr:row>
                    <xdr:rowOff>7620</xdr:rowOff>
                  </from>
                  <to>
                    <xdr:col>117</xdr:col>
                    <xdr:colOff>60960</xdr:colOff>
                    <xdr:row>30</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60960</xdr:colOff>
                    <xdr:row>24</xdr:row>
                    <xdr:rowOff>7620</xdr:rowOff>
                  </from>
                  <to>
                    <xdr:col>117</xdr:col>
                    <xdr:colOff>60960</xdr:colOff>
                    <xdr:row>25</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60960</xdr:colOff>
                    <xdr:row>33</xdr:row>
                    <xdr:rowOff>365760</xdr:rowOff>
                  </from>
                  <to>
                    <xdr:col>117</xdr:col>
                    <xdr:colOff>60960</xdr:colOff>
                    <xdr:row>34</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60960</xdr:colOff>
                    <xdr:row>36</xdr:row>
                    <xdr:rowOff>441960</xdr:rowOff>
                  </from>
                  <to>
                    <xdr:col>117</xdr:col>
                    <xdr:colOff>60960</xdr:colOff>
                    <xdr:row>37</xdr:row>
                    <xdr:rowOff>426720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60960</xdr:colOff>
                    <xdr:row>24</xdr:row>
                    <xdr:rowOff>594360</xdr:rowOff>
                  </from>
                  <to>
                    <xdr:col>117</xdr:col>
                    <xdr:colOff>60960</xdr:colOff>
                    <xdr:row>25</xdr:row>
                    <xdr:rowOff>426720</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113</xdr:col>
                    <xdr:colOff>60960</xdr:colOff>
                    <xdr:row>22</xdr:row>
                    <xdr:rowOff>60960</xdr:rowOff>
                  </from>
                  <to>
                    <xdr:col>117</xdr:col>
                    <xdr:colOff>60960</xdr:colOff>
                    <xdr:row>22</xdr:row>
                    <xdr:rowOff>487680</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113</xdr:col>
                    <xdr:colOff>60960</xdr:colOff>
                    <xdr:row>23</xdr:row>
                    <xdr:rowOff>60960</xdr:rowOff>
                  </from>
                  <to>
                    <xdr:col>117</xdr:col>
                    <xdr:colOff>60960</xdr:colOff>
                    <xdr:row>23</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7"/>
  <sheetViews>
    <sheetView view="pageBreakPreview" zoomScale="85" zoomScaleNormal="85" zoomScaleSheetLayoutView="85" workbookViewId="0"/>
  </sheetViews>
  <sheetFormatPr defaultColWidth="1.19921875" defaultRowHeight="16.2"/>
  <cols>
    <col min="1" max="1" width="1.19921875" style="1"/>
    <col min="2" max="4" width="1.19921875" style="1" customWidth="1"/>
    <col min="5" max="7" width="1.19921875" style="3" customWidth="1"/>
    <col min="8" max="9" width="1.19921875" style="2" customWidth="1"/>
    <col min="10" max="13" width="1.19921875" style="1"/>
    <col min="14" max="14" width="1.09765625" style="1" customWidth="1"/>
    <col min="15" max="18" width="1.19921875" style="1"/>
    <col min="19" max="19" width="1.19921875" style="1" customWidth="1"/>
    <col min="20" max="68" width="1.19921875" style="1"/>
    <col min="69" max="69" width="2.3984375" style="1" customWidth="1"/>
    <col min="70" max="73" width="1.19921875" style="1"/>
    <col min="74" max="74" width="1.19921875" style="1" customWidth="1"/>
    <col min="75" max="16384" width="1.19921875" style="1"/>
  </cols>
  <sheetData>
    <row r="1" spans="2:154" s="29" customFormat="1" ht="19.2" customHeight="1">
      <c r="B1" s="28" t="s">
        <v>77</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375" t="s">
        <v>35</v>
      </c>
      <c r="BJ1" s="376"/>
      <c r="BK1" s="376"/>
      <c r="BL1" s="376"/>
      <c r="BM1" s="376"/>
      <c r="BN1" s="376"/>
      <c r="BO1" s="376"/>
      <c r="BP1" s="376"/>
      <c r="BQ1" s="376"/>
      <c r="BR1" s="376"/>
      <c r="BS1" s="376"/>
      <c r="BT1" s="376"/>
      <c r="BU1" s="376"/>
      <c r="BV1" s="377"/>
      <c r="BW1" s="378"/>
      <c r="BX1" s="379"/>
      <c r="BY1" s="379"/>
      <c r="BZ1" s="379"/>
      <c r="CA1" s="379"/>
      <c r="CB1" s="379"/>
      <c r="CC1" s="379"/>
      <c r="CD1" s="379"/>
      <c r="CE1" s="379"/>
      <c r="CF1" s="379"/>
      <c r="CG1" s="379"/>
      <c r="CH1" s="379"/>
      <c r="CI1" s="379"/>
      <c r="CJ1" s="379"/>
      <c r="CK1" s="379"/>
      <c r="CL1" s="379"/>
      <c r="CM1" s="379"/>
      <c r="CN1" s="379"/>
      <c r="CO1" s="379"/>
      <c r="CP1" s="380"/>
    </row>
    <row r="2" spans="2:154" s="29" customFormat="1" ht="16.2" customHeight="1">
      <c r="B2" s="41" t="s">
        <v>363</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387" t="s">
        <v>34</v>
      </c>
      <c r="BJ2" s="388"/>
      <c r="BK2" s="388"/>
      <c r="BL2" s="388"/>
      <c r="BM2" s="388"/>
      <c r="BN2" s="388"/>
      <c r="BO2" s="388"/>
      <c r="BP2" s="388"/>
      <c r="BQ2" s="388"/>
      <c r="BR2" s="388"/>
      <c r="BS2" s="388"/>
      <c r="BT2" s="388"/>
      <c r="BU2" s="388"/>
      <c r="BV2" s="389"/>
      <c r="BW2" s="381"/>
      <c r="BX2" s="382"/>
      <c r="BY2" s="382"/>
      <c r="BZ2" s="382"/>
      <c r="CA2" s="382"/>
      <c r="CB2" s="382"/>
      <c r="CC2" s="382"/>
      <c r="CD2" s="382"/>
      <c r="CE2" s="382"/>
      <c r="CF2" s="382"/>
      <c r="CG2" s="382"/>
      <c r="CH2" s="382"/>
      <c r="CI2" s="382"/>
      <c r="CJ2" s="382"/>
      <c r="CK2" s="382"/>
      <c r="CL2" s="382"/>
      <c r="CM2" s="382"/>
      <c r="CN2" s="382"/>
      <c r="CO2" s="382"/>
      <c r="CP2" s="383"/>
    </row>
    <row r="3" spans="2:154" s="29" customFormat="1" ht="16.2" customHeight="1" thickBot="1">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390"/>
      <c r="BJ3" s="391"/>
      <c r="BK3" s="391"/>
      <c r="BL3" s="391"/>
      <c r="BM3" s="391"/>
      <c r="BN3" s="391"/>
      <c r="BO3" s="391"/>
      <c r="BP3" s="391"/>
      <c r="BQ3" s="391"/>
      <c r="BR3" s="391"/>
      <c r="BS3" s="391"/>
      <c r="BT3" s="391"/>
      <c r="BU3" s="391"/>
      <c r="BV3" s="392"/>
      <c r="BW3" s="384"/>
      <c r="BX3" s="385"/>
      <c r="BY3" s="385"/>
      <c r="BZ3" s="385"/>
      <c r="CA3" s="385"/>
      <c r="CB3" s="385"/>
      <c r="CC3" s="385"/>
      <c r="CD3" s="385"/>
      <c r="CE3" s="385"/>
      <c r="CF3" s="385"/>
      <c r="CG3" s="385"/>
      <c r="CH3" s="385"/>
      <c r="CI3" s="385"/>
      <c r="CJ3" s="385"/>
      <c r="CK3" s="385"/>
      <c r="CL3" s="385"/>
      <c r="CM3" s="385"/>
      <c r="CN3" s="385"/>
      <c r="CO3" s="385"/>
      <c r="CP3" s="386"/>
    </row>
    <row r="4" spans="2:154" s="29" customFormat="1" ht="5.4" customHeight="1">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c r="B5" s="43" t="s">
        <v>76</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393" t="s">
        <v>75</v>
      </c>
      <c r="BJ5" s="394"/>
      <c r="BK5" s="394"/>
      <c r="BL5" s="394"/>
      <c r="BM5" s="394"/>
      <c r="BN5" s="394"/>
      <c r="BO5" s="394"/>
      <c r="BP5" s="394"/>
      <c r="BQ5" s="394"/>
      <c r="BR5" s="394"/>
      <c r="BS5" s="395"/>
      <c r="BT5" s="396"/>
      <c r="BU5" s="397"/>
      <c r="BV5" s="397"/>
      <c r="BW5" s="397"/>
      <c r="BX5" s="397"/>
      <c r="BY5" s="397"/>
      <c r="BZ5" s="397"/>
      <c r="CA5" s="397"/>
      <c r="CB5" s="398" t="s">
        <v>74</v>
      </c>
      <c r="CC5" s="398"/>
      <c r="CD5" s="398"/>
      <c r="CE5" s="398"/>
      <c r="CF5" s="398"/>
      <c r="CG5" s="398"/>
      <c r="CH5" s="398"/>
      <c r="CI5" s="46" t="s">
        <v>73</v>
      </c>
      <c r="CJ5" s="46"/>
      <c r="CK5" s="398"/>
      <c r="CL5" s="398"/>
      <c r="CM5" s="398"/>
      <c r="CN5" s="398"/>
      <c r="CO5" s="399" t="s">
        <v>72</v>
      </c>
      <c r="CP5" s="400"/>
    </row>
    <row r="6" spans="2:154" s="29" customFormat="1" ht="19.8">
      <c r="B6" s="28"/>
      <c r="C6" s="28"/>
      <c r="D6" s="47"/>
      <c r="E6" s="47"/>
      <c r="F6" s="47"/>
      <c r="G6" s="47"/>
      <c r="H6" s="47"/>
      <c r="I6" s="47"/>
      <c r="J6" s="47"/>
      <c r="K6" s="47"/>
      <c r="L6" s="28"/>
      <c r="M6" s="28"/>
      <c r="N6" s="28"/>
      <c r="O6" s="28"/>
      <c r="P6" s="320" t="s">
        <v>71</v>
      </c>
      <c r="Q6" s="320"/>
      <c r="R6" s="320"/>
      <c r="S6" s="320"/>
      <c r="T6" s="320"/>
      <c r="U6" s="320"/>
      <c r="V6" s="320"/>
      <c r="W6" s="320"/>
      <c r="X6" s="28" t="s">
        <v>70</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c r="B8" s="321" t="s">
        <v>366</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row>
    <row r="9" spans="2:154" s="29" customFormat="1" ht="19.8">
      <c r="B9" s="320" t="s">
        <v>69</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row>
    <row r="10" spans="2:154" s="29" customFormat="1" ht="5.4"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5" customHeight="1">
      <c r="B11" s="322" t="s">
        <v>375</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399999999999999" customHeight="1">
      <c r="B13" s="323" t="s">
        <v>68</v>
      </c>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row>
    <row r="14" spans="2:154" s="29" customFormat="1" ht="18" customHeight="1">
      <c r="B14" s="324" t="s">
        <v>67</v>
      </c>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Z14" s="13"/>
    </row>
    <row r="15" spans="2:154" s="29" customFormat="1" ht="19.95" customHeight="1">
      <c r="B15" s="325" t="s">
        <v>66</v>
      </c>
      <c r="C15" s="326"/>
      <c r="D15" s="326"/>
      <c r="E15" s="326"/>
      <c r="F15" s="326"/>
      <c r="G15" s="326"/>
      <c r="H15" s="326"/>
      <c r="I15" s="326"/>
      <c r="J15" s="326"/>
      <c r="K15" s="327"/>
      <c r="L15" s="334" t="s">
        <v>65</v>
      </c>
      <c r="M15" s="335"/>
      <c r="N15" s="335"/>
      <c r="O15" s="335"/>
      <c r="P15" s="335"/>
      <c r="Q15" s="336"/>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8"/>
      <c r="AY15" s="339" t="s">
        <v>64</v>
      </c>
      <c r="AZ15" s="340"/>
      <c r="BA15" s="340"/>
      <c r="BB15" s="340"/>
      <c r="BC15" s="340"/>
      <c r="BD15" s="340"/>
      <c r="BE15" s="340"/>
      <c r="BF15" s="341"/>
      <c r="BG15" s="342"/>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4"/>
    </row>
    <row r="16" spans="2:154" s="29" customFormat="1" ht="19.95" customHeight="1">
      <c r="B16" s="328"/>
      <c r="C16" s="329"/>
      <c r="D16" s="329"/>
      <c r="E16" s="329"/>
      <c r="F16" s="329"/>
      <c r="G16" s="329"/>
      <c r="H16" s="329"/>
      <c r="I16" s="329"/>
      <c r="J16" s="329"/>
      <c r="K16" s="330"/>
      <c r="L16" s="345"/>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7"/>
      <c r="AY16" s="339" t="s">
        <v>63</v>
      </c>
      <c r="AZ16" s="340"/>
      <c r="BA16" s="340"/>
      <c r="BB16" s="340"/>
      <c r="BC16" s="340"/>
      <c r="BD16" s="340"/>
      <c r="BE16" s="340"/>
      <c r="BF16" s="341"/>
      <c r="BG16" s="342"/>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4"/>
    </row>
    <row r="17" spans="2:104" s="29" customFormat="1" ht="19.95" customHeight="1">
      <c r="B17" s="331"/>
      <c r="C17" s="332"/>
      <c r="D17" s="332"/>
      <c r="E17" s="332"/>
      <c r="F17" s="332"/>
      <c r="G17" s="332"/>
      <c r="H17" s="332"/>
      <c r="I17" s="332"/>
      <c r="J17" s="332"/>
      <c r="K17" s="333"/>
      <c r="L17" s="348"/>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50"/>
      <c r="AY17" s="339" t="s">
        <v>62</v>
      </c>
      <c r="AZ17" s="340"/>
      <c r="BA17" s="340"/>
      <c r="BB17" s="340"/>
      <c r="BC17" s="340"/>
      <c r="BD17" s="340"/>
      <c r="BE17" s="340"/>
      <c r="BF17" s="341"/>
      <c r="BG17" s="351"/>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3"/>
    </row>
    <row r="18" spans="2:104" s="29" customFormat="1" ht="20.399999999999999" customHeight="1">
      <c r="B18" s="361" t="s">
        <v>293</v>
      </c>
      <c r="C18" s="362"/>
      <c r="D18" s="362"/>
      <c r="E18" s="362"/>
      <c r="F18" s="362"/>
      <c r="G18" s="362"/>
      <c r="H18" s="362"/>
      <c r="I18" s="362"/>
      <c r="J18" s="362"/>
      <c r="K18" s="363"/>
      <c r="L18" s="372" t="s">
        <v>55</v>
      </c>
      <c r="M18" s="373"/>
      <c r="N18" s="373"/>
      <c r="P18" s="374"/>
      <c r="Q18" s="374"/>
      <c r="R18" s="374"/>
      <c r="S18" s="374"/>
      <c r="T18" s="374"/>
      <c r="U18" s="374"/>
      <c r="V18" s="374"/>
      <c r="W18" s="374"/>
      <c r="X18" s="374"/>
      <c r="Y18" s="374"/>
      <c r="Z18" s="374"/>
      <c r="AA18" s="374"/>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2"/>
    </row>
    <row r="19" spans="2:104" s="29" customFormat="1" ht="11.4" customHeight="1">
      <c r="B19" s="364"/>
      <c r="C19" s="365"/>
      <c r="D19" s="365"/>
      <c r="E19" s="365"/>
      <c r="F19" s="365"/>
      <c r="G19" s="365"/>
      <c r="H19" s="365"/>
      <c r="I19" s="365"/>
      <c r="J19" s="365"/>
      <c r="K19" s="366"/>
      <c r="L19" s="354"/>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6"/>
    </row>
    <row r="20" spans="2:104" s="29" customFormat="1" ht="18" customHeight="1">
      <c r="B20" s="364"/>
      <c r="C20" s="365"/>
      <c r="D20" s="365"/>
      <c r="E20" s="365"/>
      <c r="F20" s="365"/>
      <c r="G20" s="365"/>
      <c r="H20" s="365"/>
      <c r="I20" s="365"/>
      <c r="J20" s="365"/>
      <c r="K20" s="366"/>
      <c r="L20" s="357"/>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9"/>
    </row>
    <row r="21" spans="2:104" s="29" customFormat="1" ht="19.5" customHeight="1">
      <c r="B21" s="364"/>
      <c r="C21" s="365"/>
      <c r="D21" s="365"/>
      <c r="E21" s="365"/>
      <c r="F21" s="365"/>
      <c r="G21" s="365"/>
      <c r="H21" s="365"/>
      <c r="I21" s="365"/>
      <c r="J21" s="365"/>
      <c r="K21" s="366"/>
      <c r="L21" s="370" t="s">
        <v>294</v>
      </c>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row>
    <row r="22" spans="2:104" s="29" customFormat="1" ht="24" customHeight="1">
      <c r="B22" s="367"/>
      <c r="C22" s="368"/>
      <c r="D22" s="368"/>
      <c r="E22" s="368"/>
      <c r="F22" s="368"/>
      <c r="G22" s="368"/>
      <c r="H22" s="368"/>
      <c r="I22" s="368"/>
      <c r="J22" s="368"/>
      <c r="K22" s="369"/>
      <c r="L22" s="418" t="s">
        <v>37</v>
      </c>
      <c r="M22" s="419"/>
      <c r="N22" s="419"/>
      <c r="O22" s="419"/>
      <c r="P22" s="420" t="s">
        <v>300</v>
      </c>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1"/>
    </row>
    <row r="23" spans="2:104" s="29" customFormat="1" ht="10.199999999999999" customHeight="1">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c r="B24" s="360" t="s">
        <v>60</v>
      </c>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Z24" s="13"/>
    </row>
    <row r="25" spans="2:104" s="29" customFormat="1" ht="21.6" customHeight="1">
      <c r="B25" s="403" t="s">
        <v>59</v>
      </c>
      <c r="C25" s="404"/>
      <c r="D25" s="404"/>
      <c r="E25" s="404"/>
      <c r="F25" s="404"/>
      <c r="G25" s="404"/>
      <c r="H25" s="404"/>
      <c r="I25" s="404"/>
      <c r="J25" s="404"/>
      <c r="K25" s="405"/>
      <c r="L25" s="409"/>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1"/>
      <c r="AY25" s="415" t="s">
        <v>58</v>
      </c>
      <c r="AZ25" s="416"/>
      <c r="BA25" s="416"/>
      <c r="BB25" s="416"/>
      <c r="BC25" s="416"/>
      <c r="BD25" s="416"/>
      <c r="BE25" s="416"/>
      <c r="BF25" s="416"/>
      <c r="BG25" s="416"/>
      <c r="BH25" s="416"/>
      <c r="BI25" s="417"/>
      <c r="BJ25" s="351"/>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3"/>
    </row>
    <row r="26" spans="2:104" s="29" customFormat="1" ht="24" customHeight="1">
      <c r="B26" s="406"/>
      <c r="C26" s="407"/>
      <c r="D26" s="407"/>
      <c r="E26" s="407"/>
      <c r="F26" s="407"/>
      <c r="G26" s="407"/>
      <c r="H26" s="407"/>
      <c r="I26" s="407"/>
      <c r="J26" s="407"/>
      <c r="K26" s="408"/>
      <c r="L26" s="412"/>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4"/>
      <c r="AY26" s="415" t="s">
        <v>57</v>
      </c>
      <c r="AZ26" s="416"/>
      <c r="BA26" s="416"/>
      <c r="BB26" s="416"/>
      <c r="BC26" s="416"/>
      <c r="BD26" s="416"/>
      <c r="BE26" s="416"/>
      <c r="BF26" s="416"/>
      <c r="BG26" s="416"/>
      <c r="BH26" s="416"/>
      <c r="BI26" s="417"/>
      <c r="BJ26" s="351"/>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3"/>
    </row>
    <row r="27" spans="2:104" s="29" customFormat="1" ht="22.95" customHeight="1">
      <c r="B27" s="328" t="s">
        <v>56</v>
      </c>
      <c r="C27" s="329"/>
      <c r="D27" s="329"/>
      <c r="E27" s="329"/>
      <c r="F27" s="329"/>
      <c r="G27" s="329"/>
      <c r="H27" s="329"/>
      <c r="I27" s="329"/>
      <c r="J27" s="329"/>
      <c r="K27" s="329"/>
      <c r="L27" s="372" t="s">
        <v>55</v>
      </c>
      <c r="M27" s="373"/>
      <c r="N27" s="373"/>
      <c r="P27" s="422"/>
      <c r="Q27" s="422"/>
      <c r="R27" s="422"/>
      <c r="S27" s="422"/>
      <c r="T27" s="422"/>
      <c r="U27" s="422"/>
      <c r="V27" s="422"/>
      <c r="W27" s="422"/>
      <c r="X27" s="422"/>
      <c r="Y27" s="422"/>
      <c r="Z27" s="422"/>
      <c r="AA27" s="422"/>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4"/>
    </row>
    <row r="28" spans="2:104" s="29" customFormat="1" ht="11.4" customHeight="1">
      <c r="B28" s="328"/>
      <c r="C28" s="329"/>
      <c r="D28" s="329"/>
      <c r="E28" s="329"/>
      <c r="F28" s="329"/>
      <c r="G28" s="329"/>
      <c r="H28" s="329"/>
      <c r="I28" s="329"/>
      <c r="J28" s="329"/>
      <c r="K28" s="329"/>
      <c r="L28" s="425"/>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6"/>
      <c r="BS28" s="426"/>
      <c r="BT28" s="426"/>
      <c r="BU28" s="426"/>
      <c r="BV28" s="426"/>
      <c r="BW28" s="426"/>
      <c r="BX28" s="426"/>
      <c r="BY28" s="426"/>
      <c r="BZ28" s="426"/>
      <c r="CA28" s="426"/>
      <c r="CB28" s="426"/>
      <c r="CC28" s="426"/>
      <c r="CD28" s="426"/>
      <c r="CE28" s="426"/>
      <c r="CF28" s="426"/>
      <c r="CG28" s="426"/>
      <c r="CH28" s="426"/>
      <c r="CI28" s="426"/>
      <c r="CJ28" s="426"/>
      <c r="CK28" s="426"/>
      <c r="CL28" s="426"/>
      <c r="CM28" s="426"/>
      <c r="CN28" s="426"/>
      <c r="CO28" s="427"/>
    </row>
    <row r="29" spans="2:104" s="29" customFormat="1" ht="18" customHeight="1">
      <c r="B29" s="331"/>
      <c r="C29" s="332"/>
      <c r="D29" s="332"/>
      <c r="E29" s="332"/>
      <c r="F29" s="332"/>
      <c r="G29" s="332"/>
      <c r="H29" s="332"/>
      <c r="I29" s="332"/>
      <c r="J29" s="332"/>
      <c r="K29" s="332"/>
      <c r="L29" s="428"/>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30"/>
    </row>
    <row r="30" spans="2:104" s="29" customFormat="1" ht="24.6" customHeight="1">
      <c r="B30" s="339" t="s">
        <v>54</v>
      </c>
      <c r="C30" s="340"/>
      <c r="D30" s="340"/>
      <c r="E30" s="340"/>
      <c r="F30" s="340"/>
      <c r="G30" s="340"/>
      <c r="H30" s="340"/>
      <c r="I30" s="340"/>
      <c r="J30" s="340"/>
      <c r="K30" s="341"/>
      <c r="L30" s="431"/>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3"/>
      <c r="AY30" s="339" t="s">
        <v>47</v>
      </c>
      <c r="AZ30" s="340"/>
      <c r="BA30" s="340"/>
      <c r="BB30" s="340"/>
      <c r="BC30" s="340"/>
      <c r="BD30" s="340"/>
      <c r="BE30" s="340"/>
      <c r="BF30" s="340"/>
      <c r="BG30" s="340"/>
      <c r="BH30" s="340"/>
      <c r="BI30" s="341"/>
      <c r="BJ30" s="434"/>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6"/>
    </row>
    <row r="31" spans="2:104" s="29" customFormat="1" ht="24.6" customHeight="1">
      <c r="B31" s="415" t="s">
        <v>53</v>
      </c>
      <c r="C31" s="416"/>
      <c r="D31" s="416"/>
      <c r="E31" s="416"/>
      <c r="F31" s="416"/>
      <c r="G31" s="416"/>
      <c r="H31" s="416"/>
      <c r="I31" s="416"/>
      <c r="J31" s="416"/>
      <c r="K31" s="417"/>
      <c r="L31" s="431"/>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c r="AY31" s="415" t="s">
        <v>45</v>
      </c>
      <c r="AZ31" s="416"/>
      <c r="BA31" s="416"/>
      <c r="BB31" s="416"/>
      <c r="BC31" s="416"/>
      <c r="BD31" s="416"/>
      <c r="BE31" s="416"/>
      <c r="BF31" s="416"/>
      <c r="BG31" s="416"/>
      <c r="BH31" s="416"/>
      <c r="BI31" s="417"/>
      <c r="BJ31" s="431"/>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3"/>
    </row>
    <row r="32" spans="2:104" s="29" customFormat="1" ht="7.95" customHeight="1">
      <c r="Y32" s="56"/>
      <c r="Z32" s="56"/>
      <c r="AA32" s="56"/>
      <c r="AB32" s="56"/>
      <c r="AC32" s="56"/>
      <c r="AN32" s="56"/>
      <c r="AO32" s="56"/>
      <c r="AP32" s="56"/>
      <c r="AQ32" s="56"/>
      <c r="AR32" s="28"/>
      <c r="AS32" s="28"/>
    </row>
    <row r="33" spans="2:125" s="43" customFormat="1" ht="21.6">
      <c r="B33" s="437" t="s">
        <v>52</v>
      </c>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row>
    <row r="34" spans="2:125" s="29" customFormat="1" ht="23.4" customHeight="1">
      <c r="B34" s="325" t="s">
        <v>51</v>
      </c>
      <c r="C34" s="326"/>
      <c r="D34" s="326"/>
      <c r="E34" s="326"/>
      <c r="F34" s="326"/>
      <c r="G34" s="326"/>
      <c r="H34" s="326"/>
      <c r="I34" s="326"/>
      <c r="J34" s="326"/>
      <c r="K34" s="327"/>
      <c r="L34" s="438"/>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40"/>
      <c r="AY34" s="444" t="s">
        <v>50</v>
      </c>
      <c r="AZ34" s="445"/>
      <c r="BA34" s="445"/>
      <c r="BB34" s="445"/>
      <c r="BC34" s="445"/>
      <c r="BD34" s="445"/>
      <c r="BE34" s="445"/>
      <c r="BF34" s="445"/>
      <c r="BG34" s="445"/>
      <c r="BH34" s="445"/>
      <c r="BI34" s="446"/>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447"/>
      <c r="CG34" s="447"/>
      <c r="CH34" s="447"/>
      <c r="CI34" s="447"/>
      <c r="CJ34" s="447"/>
      <c r="CK34" s="447"/>
      <c r="CL34" s="447"/>
      <c r="CM34" s="447"/>
      <c r="CN34" s="447"/>
      <c r="CO34" s="448"/>
    </row>
    <row r="35" spans="2:125" s="29" customFormat="1" ht="23.4" customHeight="1">
      <c r="B35" s="331"/>
      <c r="C35" s="332"/>
      <c r="D35" s="332"/>
      <c r="E35" s="332"/>
      <c r="F35" s="332"/>
      <c r="G35" s="332"/>
      <c r="H35" s="332"/>
      <c r="I35" s="332"/>
      <c r="J35" s="332"/>
      <c r="K35" s="333"/>
      <c r="L35" s="441"/>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444" t="s">
        <v>49</v>
      </c>
      <c r="AZ35" s="445"/>
      <c r="BA35" s="445"/>
      <c r="BB35" s="445"/>
      <c r="BC35" s="445"/>
      <c r="BD35" s="445"/>
      <c r="BE35" s="445"/>
      <c r="BF35" s="445"/>
      <c r="BG35" s="445"/>
      <c r="BH35" s="445"/>
      <c r="BI35" s="446"/>
      <c r="BJ35" s="447"/>
      <c r="BK35" s="447"/>
      <c r="BL35" s="447"/>
      <c r="BM35" s="447"/>
      <c r="BN35" s="447"/>
      <c r="BO35" s="447"/>
      <c r="BP35" s="447"/>
      <c r="BQ35" s="447"/>
      <c r="BR35" s="447"/>
      <c r="BS35" s="447"/>
      <c r="BT35" s="447"/>
      <c r="BU35" s="447"/>
      <c r="BV35" s="447"/>
      <c r="BW35" s="447"/>
      <c r="BX35" s="447"/>
      <c r="BY35" s="447"/>
      <c r="BZ35" s="447"/>
      <c r="CA35" s="447"/>
      <c r="CB35" s="447"/>
      <c r="CC35" s="447"/>
      <c r="CD35" s="447"/>
      <c r="CE35" s="447"/>
      <c r="CF35" s="447"/>
      <c r="CG35" s="447"/>
      <c r="CH35" s="447"/>
      <c r="CI35" s="447"/>
      <c r="CJ35" s="447"/>
      <c r="CK35" s="447"/>
      <c r="CL35" s="447"/>
      <c r="CM35" s="447"/>
      <c r="CN35" s="447"/>
      <c r="CO35" s="448"/>
    </row>
    <row r="36" spans="2:125" s="29" customFormat="1" ht="24" customHeight="1">
      <c r="B36" s="449" t="s">
        <v>48</v>
      </c>
      <c r="C36" s="450"/>
      <c r="D36" s="450"/>
      <c r="E36" s="450"/>
      <c r="F36" s="450"/>
      <c r="G36" s="450"/>
      <c r="H36" s="450"/>
      <c r="I36" s="450"/>
      <c r="J36" s="450"/>
      <c r="K36" s="450"/>
      <c r="L36" s="451"/>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452" t="s">
        <v>47</v>
      </c>
      <c r="AZ36" s="453"/>
      <c r="BA36" s="453"/>
      <c r="BB36" s="453"/>
      <c r="BC36" s="453"/>
      <c r="BD36" s="453"/>
      <c r="BE36" s="453"/>
      <c r="BF36" s="453"/>
      <c r="BG36" s="453"/>
      <c r="BH36" s="453"/>
      <c r="BI36" s="454"/>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6"/>
    </row>
    <row r="37" spans="2:125" s="29" customFormat="1" ht="24" customHeight="1">
      <c r="B37" s="339" t="s">
        <v>46</v>
      </c>
      <c r="C37" s="340"/>
      <c r="D37" s="340"/>
      <c r="E37" s="340"/>
      <c r="F37" s="340"/>
      <c r="G37" s="340"/>
      <c r="H37" s="340"/>
      <c r="I37" s="340"/>
      <c r="J37" s="340"/>
      <c r="K37" s="340"/>
      <c r="L37" s="457"/>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9"/>
      <c r="AY37" s="415" t="s">
        <v>45</v>
      </c>
      <c r="AZ37" s="416"/>
      <c r="BA37" s="416"/>
      <c r="BB37" s="416"/>
      <c r="BC37" s="416"/>
      <c r="BD37" s="416"/>
      <c r="BE37" s="416"/>
      <c r="BF37" s="416"/>
      <c r="BG37" s="416"/>
      <c r="BH37" s="416"/>
      <c r="BI37" s="417"/>
      <c r="BJ37" s="431"/>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3"/>
    </row>
    <row r="38" spans="2:125" s="29" customFormat="1" ht="4.2" customHeight="1">
      <c r="Y38" s="56"/>
      <c r="Z38" s="56"/>
      <c r="AA38" s="56"/>
      <c r="AB38" s="56"/>
      <c r="AC38" s="56"/>
      <c r="AN38" s="56"/>
      <c r="AO38" s="56"/>
      <c r="AP38" s="56"/>
      <c r="AQ38" s="56"/>
      <c r="AR38" s="28"/>
      <c r="AS38" s="28"/>
    </row>
    <row r="39" spans="2:125" s="43" customFormat="1" ht="25.95" customHeight="1" thickBot="1">
      <c r="B39" s="59" t="s">
        <v>44</v>
      </c>
      <c r="Y39" s="60"/>
      <c r="Z39" s="60"/>
      <c r="AA39" s="60"/>
      <c r="AB39" s="60"/>
      <c r="AC39" s="60"/>
      <c r="AN39" s="60"/>
      <c r="AO39" s="60"/>
      <c r="AP39" s="60"/>
      <c r="AQ39" s="60"/>
      <c r="BR39" s="460" t="s">
        <v>43</v>
      </c>
      <c r="BS39" s="460"/>
      <c r="BT39" s="460"/>
      <c r="BU39" s="460"/>
      <c r="BV39" s="460"/>
      <c r="BW39" s="460"/>
      <c r="BX39" s="460"/>
      <c r="BY39" s="460"/>
      <c r="BZ39" s="460"/>
      <c r="CA39" s="460"/>
      <c r="CB39" s="460"/>
      <c r="CC39" s="460"/>
      <c r="CD39" s="460"/>
      <c r="CE39" s="460"/>
      <c r="CF39" s="460"/>
      <c r="CG39" s="460"/>
      <c r="CH39" s="460"/>
      <c r="CI39" s="460"/>
      <c r="CJ39" s="460"/>
      <c r="CK39" s="460"/>
      <c r="CL39" s="460"/>
      <c r="CM39" s="460"/>
      <c r="CN39" s="460"/>
      <c r="CO39" s="460"/>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61"/>
    </row>
    <row r="40" spans="2:125" s="28" customFormat="1" ht="17.100000000000001" customHeight="1">
      <c r="B40" s="312" t="s">
        <v>160</v>
      </c>
      <c r="C40" s="313"/>
      <c r="D40" s="313"/>
      <c r="E40" s="313"/>
      <c r="F40" s="313"/>
      <c r="G40" s="313"/>
      <c r="H40" s="313"/>
      <c r="I40" s="313"/>
      <c r="J40" s="313"/>
      <c r="K40" s="313"/>
      <c r="L40" s="313"/>
      <c r="M40" s="313"/>
      <c r="N40" s="313"/>
      <c r="O40" s="313"/>
      <c r="P40" s="313"/>
      <c r="Q40" s="313"/>
      <c r="R40" s="313"/>
      <c r="S40" s="313"/>
      <c r="T40" s="313"/>
      <c r="U40" s="313"/>
      <c r="V40" s="313"/>
      <c r="W40" s="313"/>
      <c r="X40" s="313"/>
      <c r="Y40" s="314"/>
      <c r="Z40" s="482" t="s">
        <v>162</v>
      </c>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4"/>
      <c r="BF40" s="467"/>
      <c r="BG40" s="467"/>
      <c r="BH40" s="467"/>
      <c r="BI40" s="467"/>
      <c r="BJ40" s="467"/>
      <c r="BK40" s="467"/>
      <c r="BL40" s="467"/>
      <c r="BM40" s="467"/>
      <c r="BN40" s="467"/>
      <c r="BO40" s="467"/>
      <c r="BP40" s="467"/>
      <c r="BQ40" s="467"/>
      <c r="BR40" s="463"/>
      <c r="BS40" s="464"/>
      <c r="BT40" s="464"/>
      <c r="BU40" s="464"/>
      <c r="BV40" s="464"/>
      <c r="BW40" s="464"/>
      <c r="BX40" s="464"/>
      <c r="BY40" s="464"/>
      <c r="BZ40" s="464"/>
      <c r="CA40" s="464"/>
      <c r="CB40" s="464"/>
      <c r="CC40" s="464"/>
      <c r="CD40" s="464"/>
      <c r="CE40" s="464"/>
      <c r="CF40" s="464"/>
      <c r="CG40" s="464"/>
      <c r="CH40" s="464"/>
      <c r="CI40" s="464"/>
      <c r="CJ40" s="464"/>
      <c r="CK40" s="464"/>
      <c r="CL40" s="313" t="s">
        <v>41</v>
      </c>
      <c r="CM40" s="313"/>
      <c r="CN40" s="313"/>
      <c r="CO40" s="318"/>
      <c r="CW40" s="462"/>
      <c r="CX40" s="462"/>
      <c r="CY40" s="462"/>
      <c r="CZ40" s="462"/>
      <c r="DA40" s="462"/>
      <c r="DB40" s="462"/>
      <c r="DC40" s="462"/>
      <c r="DD40" s="462"/>
      <c r="DE40" s="462"/>
      <c r="DF40" s="462"/>
      <c r="DG40" s="462"/>
      <c r="DH40" s="462"/>
      <c r="DI40" s="462"/>
      <c r="DJ40" s="462"/>
      <c r="DK40" s="462"/>
      <c r="DL40" s="462"/>
      <c r="DM40" s="462"/>
      <c r="DN40" s="462"/>
      <c r="DO40" s="462"/>
      <c r="DP40" s="462"/>
      <c r="DQ40" s="462"/>
      <c r="DR40" s="462"/>
      <c r="DS40" s="462"/>
      <c r="DT40" s="462"/>
      <c r="DU40" s="462"/>
    </row>
    <row r="41" spans="2:125" s="28" customFormat="1" ht="17.100000000000001" customHeight="1" thickBot="1">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7"/>
      <c r="Z41" s="483"/>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7"/>
      <c r="BF41" s="468"/>
      <c r="BG41" s="468"/>
      <c r="BH41" s="468"/>
      <c r="BI41" s="468"/>
      <c r="BJ41" s="468"/>
      <c r="BK41" s="468"/>
      <c r="BL41" s="468"/>
      <c r="BM41" s="468"/>
      <c r="BN41" s="468"/>
      <c r="BO41" s="468"/>
      <c r="BP41" s="468"/>
      <c r="BQ41" s="468"/>
      <c r="BR41" s="465"/>
      <c r="BS41" s="466"/>
      <c r="BT41" s="466"/>
      <c r="BU41" s="466"/>
      <c r="BV41" s="466"/>
      <c r="BW41" s="466"/>
      <c r="BX41" s="466"/>
      <c r="BY41" s="466"/>
      <c r="BZ41" s="466"/>
      <c r="CA41" s="466"/>
      <c r="CB41" s="466"/>
      <c r="CC41" s="466"/>
      <c r="CD41" s="466"/>
      <c r="CE41" s="466"/>
      <c r="CF41" s="466"/>
      <c r="CG41" s="466"/>
      <c r="CH41" s="466"/>
      <c r="CI41" s="466"/>
      <c r="CJ41" s="466"/>
      <c r="CK41" s="466"/>
      <c r="CL41" s="316"/>
      <c r="CM41" s="316"/>
      <c r="CN41" s="316"/>
      <c r="CO41" s="319"/>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row>
    <row r="42" spans="2:125" s="28" customFormat="1" ht="31.95" customHeight="1">
      <c r="B42" s="503" t="s">
        <v>163</v>
      </c>
      <c r="C42" s="504"/>
      <c r="D42" s="504"/>
      <c r="E42" s="504"/>
      <c r="F42" s="504"/>
      <c r="G42" s="504"/>
      <c r="H42" s="504"/>
      <c r="I42" s="504"/>
      <c r="J42" s="504"/>
      <c r="K42" s="504"/>
      <c r="L42" s="504"/>
      <c r="M42" s="504"/>
      <c r="N42" s="504"/>
      <c r="O42" s="504"/>
      <c r="P42" s="504"/>
      <c r="Q42" s="504"/>
      <c r="R42" s="504"/>
      <c r="S42" s="504"/>
      <c r="T42" s="504"/>
      <c r="U42" s="504"/>
      <c r="V42" s="504"/>
      <c r="W42" s="504"/>
      <c r="X42" s="504"/>
      <c r="Y42" s="505"/>
      <c r="Z42" s="475" t="s">
        <v>157</v>
      </c>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7"/>
      <c r="BR42" s="518"/>
      <c r="BS42" s="519"/>
      <c r="BT42" s="519"/>
      <c r="BU42" s="519"/>
      <c r="BV42" s="519"/>
      <c r="BW42" s="519"/>
      <c r="BX42" s="519"/>
      <c r="BY42" s="519"/>
      <c r="BZ42" s="519"/>
      <c r="CA42" s="519"/>
      <c r="CB42" s="519"/>
      <c r="CC42" s="519"/>
      <c r="CD42" s="519"/>
      <c r="CE42" s="519"/>
      <c r="CF42" s="519"/>
      <c r="CG42" s="519"/>
      <c r="CH42" s="519"/>
      <c r="CI42" s="519"/>
      <c r="CJ42" s="519"/>
      <c r="CK42" s="519"/>
      <c r="CL42" s="313" t="s">
        <v>41</v>
      </c>
      <c r="CM42" s="313"/>
      <c r="CN42" s="313"/>
      <c r="CO42" s="318"/>
      <c r="CW42" s="462"/>
      <c r="CX42" s="462"/>
      <c r="CY42" s="462"/>
      <c r="CZ42" s="462"/>
      <c r="DA42" s="462"/>
      <c r="DB42" s="462"/>
      <c r="DC42" s="462"/>
      <c r="DD42" s="462"/>
      <c r="DE42" s="462"/>
      <c r="DF42" s="462"/>
      <c r="DG42" s="462"/>
      <c r="DH42" s="462"/>
      <c r="DI42" s="462"/>
      <c r="DJ42" s="462"/>
      <c r="DK42" s="462"/>
      <c r="DL42" s="462"/>
      <c r="DM42" s="462"/>
      <c r="DN42" s="462"/>
      <c r="DO42" s="462"/>
      <c r="DP42" s="462"/>
      <c r="DQ42" s="462"/>
      <c r="DR42" s="462"/>
      <c r="DS42" s="462"/>
      <c r="DT42" s="462"/>
      <c r="DU42" s="462"/>
    </row>
    <row r="43" spans="2:125" s="28" customFormat="1" ht="45.75" customHeight="1">
      <c r="B43" s="506"/>
      <c r="C43" s="401"/>
      <c r="D43" s="401"/>
      <c r="E43" s="401"/>
      <c r="F43" s="401"/>
      <c r="G43" s="401"/>
      <c r="H43" s="401"/>
      <c r="I43" s="401"/>
      <c r="J43" s="401"/>
      <c r="K43" s="401"/>
      <c r="L43" s="401"/>
      <c r="M43" s="401"/>
      <c r="N43" s="401"/>
      <c r="O43" s="401"/>
      <c r="P43" s="401"/>
      <c r="Q43" s="401"/>
      <c r="R43" s="401"/>
      <c r="S43" s="401"/>
      <c r="T43" s="401"/>
      <c r="U43" s="401"/>
      <c r="V43" s="401"/>
      <c r="W43" s="401"/>
      <c r="X43" s="401"/>
      <c r="Y43" s="402"/>
      <c r="Z43" s="525" t="s">
        <v>376</v>
      </c>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2"/>
      <c r="AY43" s="522"/>
      <c r="AZ43" s="522"/>
      <c r="BA43" s="522"/>
      <c r="BB43" s="522"/>
      <c r="BC43" s="522"/>
      <c r="BD43" s="522"/>
      <c r="BE43" s="522"/>
      <c r="BF43" s="522"/>
      <c r="BG43" s="522"/>
      <c r="BH43" s="522"/>
      <c r="BI43" s="522"/>
      <c r="BJ43" s="522"/>
      <c r="BK43" s="522"/>
      <c r="BL43" s="524"/>
      <c r="BM43" s="524"/>
      <c r="BN43" s="524"/>
      <c r="BO43" s="524"/>
      <c r="BP43" s="522" t="s">
        <v>304</v>
      </c>
      <c r="BQ43" s="523"/>
      <c r="BR43" s="520"/>
      <c r="BS43" s="521"/>
      <c r="BT43" s="521"/>
      <c r="BU43" s="521"/>
      <c r="BV43" s="521"/>
      <c r="BW43" s="521"/>
      <c r="BX43" s="521"/>
      <c r="BY43" s="521"/>
      <c r="BZ43" s="521"/>
      <c r="CA43" s="521"/>
      <c r="CB43" s="521"/>
      <c r="CC43" s="521"/>
      <c r="CD43" s="521"/>
      <c r="CE43" s="521"/>
      <c r="CF43" s="521"/>
      <c r="CG43" s="521"/>
      <c r="CH43" s="521"/>
      <c r="CI43" s="521"/>
      <c r="CJ43" s="521"/>
      <c r="CK43" s="521"/>
      <c r="CL43" s="516"/>
      <c r="CM43" s="516"/>
      <c r="CN43" s="516"/>
      <c r="CO43" s="517"/>
      <c r="CW43" s="462"/>
      <c r="CX43" s="462"/>
      <c r="CY43" s="462"/>
      <c r="CZ43" s="462"/>
      <c r="DA43" s="462"/>
      <c r="DB43" s="462"/>
      <c r="DC43" s="462"/>
      <c r="DD43" s="462"/>
      <c r="DE43" s="462"/>
      <c r="DF43" s="462"/>
      <c r="DG43" s="462"/>
      <c r="DH43" s="462"/>
      <c r="DI43" s="462"/>
      <c r="DJ43" s="462"/>
      <c r="DK43" s="462"/>
      <c r="DL43" s="462"/>
      <c r="DM43" s="462"/>
      <c r="DN43" s="462"/>
      <c r="DO43" s="462"/>
      <c r="DP43" s="462"/>
      <c r="DQ43" s="462"/>
      <c r="DR43" s="462"/>
      <c r="DS43" s="462"/>
      <c r="DT43" s="462"/>
      <c r="DU43" s="462"/>
    </row>
    <row r="44" spans="2:125" s="28" customFormat="1" ht="45" customHeight="1">
      <c r="B44" s="506"/>
      <c r="C44" s="401"/>
      <c r="D44" s="401"/>
      <c r="E44" s="401"/>
      <c r="F44" s="401"/>
      <c r="G44" s="401"/>
      <c r="H44" s="401"/>
      <c r="I44" s="401"/>
      <c r="J44" s="401"/>
      <c r="K44" s="401"/>
      <c r="L44" s="401"/>
      <c r="M44" s="401"/>
      <c r="N44" s="401"/>
      <c r="O44" s="401"/>
      <c r="P44" s="401"/>
      <c r="Q44" s="401"/>
      <c r="R44" s="401"/>
      <c r="S44" s="401"/>
      <c r="T44" s="401"/>
      <c r="U44" s="401"/>
      <c r="V44" s="401"/>
      <c r="W44" s="401"/>
      <c r="X44" s="401"/>
      <c r="Y44" s="402"/>
      <c r="Z44" s="481" t="s">
        <v>370</v>
      </c>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472"/>
      <c r="BS44" s="473"/>
      <c r="BT44" s="473"/>
      <c r="BU44" s="473"/>
      <c r="BV44" s="473"/>
      <c r="BW44" s="473"/>
      <c r="BX44" s="473"/>
      <c r="BY44" s="473"/>
      <c r="BZ44" s="473"/>
      <c r="CA44" s="473"/>
      <c r="CB44" s="473"/>
      <c r="CC44" s="473"/>
      <c r="CD44" s="473"/>
      <c r="CE44" s="473"/>
      <c r="CF44" s="473"/>
      <c r="CG44" s="473"/>
      <c r="CH44" s="473"/>
      <c r="CI44" s="473"/>
      <c r="CJ44" s="473"/>
      <c r="CK44" s="473"/>
      <c r="CL44" s="257" t="s">
        <v>41</v>
      </c>
      <c r="CM44" s="257"/>
      <c r="CN44" s="257"/>
      <c r="CO44" s="474"/>
      <c r="CW44" s="462"/>
      <c r="CX44" s="462"/>
      <c r="CY44" s="462"/>
      <c r="CZ44" s="462"/>
      <c r="DA44" s="462"/>
      <c r="DB44" s="462"/>
      <c r="DC44" s="462"/>
      <c r="DD44" s="462"/>
      <c r="DE44" s="462"/>
      <c r="DF44" s="462"/>
      <c r="DG44" s="462"/>
      <c r="DH44" s="462"/>
      <c r="DI44" s="462"/>
      <c r="DJ44" s="462"/>
      <c r="DK44" s="462"/>
      <c r="DL44" s="462"/>
      <c r="DM44" s="462"/>
      <c r="DN44" s="462"/>
      <c r="DO44" s="462"/>
      <c r="DP44" s="462"/>
      <c r="DQ44" s="462"/>
      <c r="DR44" s="462"/>
      <c r="DS44" s="462"/>
      <c r="DT44" s="462"/>
      <c r="DU44" s="462"/>
    </row>
    <row r="45" spans="2:125" s="28" customFormat="1" ht="31.95" customHeight="1">
      <c r="B45" s="506"/>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259" t="s">
        <v>158</v>
      </c>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472"/>
      <c r="BS45" s="473"/>
      <c r="BT45" s="473"/>
      <c r="BU45" s="473"/>
      <c r="BV45" s="473"/>
      <c r="BW45" s="473"/>
      <c r="BX45" s="473"/>
      <c r="BY45" s="473"/>
      <c r="BZ45" s="473"/>
      <c r="CA45" s="473"/>
      <c r="CB45" s="473"/>
      <c r="CC45" s="473"/>
      <c r="CD45" s="473"/>
      <c r="CE45" s="473"/>
      <c r="CF45" s="473"/>
      <c r="CG45" s="473"/>
      <c r="CH45" s="473"/>
      <c r="CI45" s="473"/>
      <c r="CJ45" s="473"/>
      <c r="CK45" s="473"/>
      <c r="CL45" s="257" t="s">
        <v>41</v>
      </c>
      <c r="CM45" s="257"/>
      <c r="CN45" s="257"/>
      <c r="CO45" s="474"/>
      <c r="CW45" s="462"/>
      <c r="CX45" s="462"/>
      <c r="CY45" s="462"/>
      <c r="CZ45" s="462"/>
      <c r="DA45" s="462"/>
      <c r="DB45" s="462"/>
      <c r="DC45" s="462"/>
      <c r="DD45" s="462"/>
      <c r="DE45" s="462"/>
      <c r="DF45" s="462"/>
      <c r="DG45" s="462"/>
      <c r="DH45" s="462"/>
      <c r="DI45" s="462"/>
      <c r="DJ45" s="462"/>
      <c r="DK45" s="462"/>
      <c r="DL45" s="462"/>
      <c r="DM45" s="462"/>
      <c r="DN45" s="462"/>
      <c r="DO45" s="462"/>
      <c r="DP45" s="462"/>
      <c r="DQ45" s="462"/>
      <c r="DR45" s="462"/>
      <c r="DS45" s="462"/>
      <c r="DT45" s="462"/>
      <c r="DU45" s="462"/>
    </row>
    <row r="46" spans="2:125" s="28" customFormat="1" ht="31.95" customHeight="1" thickBot="1">
      <c r="B46" s="507"/>
      <c r="C46" s="508"/>
      <c r="D46" s="508"/>
      <c r="E46" s="508"/>
      <c r="F46" s="508"/>
      <c r="G46" s="508"/>
      <c r="H46" s="508"/>
      <c r="I46" s="508"/>
      <c r="J46" s="508"/>
      <c r="K46" s="508"/>
      <c r="L46" s="508"/>
      <c r="M46" s="508"/>
      <c r="N46" s="508"/>
      <c r="O46" s="508"/>
      <c r="P46" s="508"/>
      <c r="Q46" s="508"/>
      <c r="R46" s="508"/>
      <c r="S46" s="508"/>
      <c r="T46" s="508"/>
      <c r="U46" s="508"/>
      <c r="V46" s="508"/>
      <c r="W46" s="508"/>
      <c r="X46" s="508"/>
      <c r="Y46" s="509"/>
      <c r="Z46" s="478" t="s">
        <v>159</v>
      </c>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80"/>
      <c r="BR46" s="469"/>
      <c r="BS46" s="470"/>
      <c r="BT46" s="470"/>
      <c r="BU46" s="470"/>
      <c r="BV46" s="470"/>
      <c r="BW46" s="470"/>
      <c r="BX46" s="470"/>
      <c r="BY46" s="470"/>
      <c r="BZ46" s="470"/>
      <c r="CA46" s="470"/>
      <c r="CB46" s="470"/>
      <c r="CC46" s="470"/>
      <c r="CD46" s="470"/>
      <c r="CE46" s="470"/>
      <c r="CF46" s="470"/>
      <c r="CG46" s="470"/>
      <c r="CH46" s="470"/>
      <c r="CI46" s="470"/>
      <c r="CJ46" s="470"/>
      <c r="CK46" s="470"/>
      <c r="CL46" s="271" t="s">
        <v>41</v>
      </c>
      <c r="CM46" s="271"/>
      <c r="CN46" s="271"/>
      <c r="CO46" s="471"/>
      <c r="CW46" s="462"/>
      <c r="CX46" s="462"/>
      <c r="CY46" s="462"/>
      <c r="CZ46" s="462"/>
      <c r="DA46" s="462"/>
      <c r="DB46" s="462"/>
      <c r="DC46" s="462"/>
      <c r="DD46" s="462"/>
      <c r="DE46" s="462"/>
      <c r="DF46" s="462"/>
      <c r="DG46" s="462"/>
      <c r="DH46" s="462"/>
      <c r="DI46" s="462"/>
      <c r="DJ46" s="462"/>
      <c r="DK46" s="462"/>
      <c r="DL46" s="462"/>
      <c r="DM46" s="462"/>
      <c r="DN46" s="462"/>
      <c r="DO46" s="462"/>
      <c r="DP46" s="462"/>
      <c r="DQ46" s="462"/>
      <c r="DR46" s="462"/>
      <c r="DS46" s="462"/>
      <c r="DT46" s="462"/>
      <c r="DU46" s="462"/>
    </row>
    <row r="47" spans="2:125" s="28" customFormat="1" ht="17.100000000000001" customHeight="1">
      <c r="B47" s="503" t="s">
        <v>164</v>
      </c>
      <c r="C47" s="504"/>
      <c r="D47" s="504"/>
      <c r="E47" s="504"/>
      <c r="F47" s="504"/>
      <c r="G47" s="504"/>
      <c r="H47" s="504"/>
      <c r="I47" s="504"/>
      <c r="J47" s="504"/>
      <c r="K47" s="504"/>
      <c r="L47" s="504"/>
      <c r="M47" s="504"/>
      <c r="N47" s="504"/>
      <c r="O47" s="504"/>
      <c r="P47" s="504"/>
      <c r="Q47" s="504"/>
      <c r="R47" s="504"/>
      <c r="S47" s="504"/>
      <c r="T47" s="504"/>
      <c r="U47" s="504"/>
      <c r="V47" s="504"/>
      <c r="W47" s="504"/>
      <c r="X47" s="504"/>
      <c r="Y47" s="505"/>
      <c r="Z47" s="492" t="s">
        <v>156</v>
      </c>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c r="AY47" s="493"/>
      <c r="AZ47" s="493"/>
      <c r="BA47" s="493"/>
      <c r="BB47" s="493"/>
      <c r="BC47" s="493"/>
      <c r="BD47" s="493"/>
      <c r="BE47" s="493"/>
      <c r="BF47" s="493"/>
      <c r="BG47" s="493"/>
      <c r="BH47" s="493"/>
      <c r="BI47" s="493"/>
      <c r="BJ47" s="493"/>
      <c r="BK47" s="493"/>
      <c r="BL47" s="493"/>
      <c r="BM47" s="493"/>
      <c r="BN47" s="493"/>
      <c r="BO47" s="493"/>
      <c r="BP47" s="493"/>
      <c r="BQ47" s="494"/>
      <c r="BR47" s="463"/>
      <c r="BS47" s="464"/>
      <c r="BT47" s="464"/>
      <c r="BU47" s="464"/>
      <c r="BV47" s="464"/>
      <c r="BW47" s="464"/>
      <c r="BX47" s="464"/>
      <c r="BY47" s="464"/>
      <c r="BZ47" s="464"/>
      <c r="CA47" s="464"/>
      <c r="CB47" s="464"/>
      <c r="CC47" s="464"/>
      <c r="CD47" s="464"/>
      <c r="CE47" s="464"/>
      <c r="CF47" s="464"/>
      <c r="CG47" s="464"/>
      <c r="CH47" s="464"/>
      <c r="CI47" s="464"/>
      <c r="CJ47" s="464"/>
      <c r="CK47" s="464"/>
      <c r="CL47" s="313" t="s">
        <v>41</v>
      </c>
      <c r="CM47" s="313"/>
      <c r="CN47" s="313"/>
      <c r="CO47" s="318"/>
      <c r="CW47" s="462"/>
      <c r="CX47" s="462"/>
      <c r="CY47" s="462"/>
      <c r="CZ47" s="462"/>
      <c r="DA47" s="462"/>
      <c r="DB47" s="462"/>
      <c r="DC47" s="462"/>
      <c r="DD47" s="462"/>
      <c r="DE47" s="462"/>
      <c r="DF47" s="462"/>
      <c r="DG47" s="462"/>
      <c r="DH47" s="462"/>
      <c r="DI47" s="462"/>
      <c r="DJ47" s="462"/>
      <c r="DK47" s="462"/>
      <c r="DL47" s="462"/>
      <c r="DM47" s="462"/>
      <c r="DN47" s="462"/>
      <c r="DO47" s="462"/>
      <c r="DP47" s="462"/>
      <c r="DQ47" s="462"/>
      <c r="DR47" s="462"/>
      <c r="DS47" s="462"/>
      <c r="DT47" s="462"/>
      <c r="DU47" s="462"/>
    </row>
    <row r="48" spans="2:125" s="28" customFormat="1" ht="17.100000000000001" customHeight="1" thickBot="1">
      <c r="B48" s="507"/>
      <c r="C48" s="508"/>
      <c r="D48" s="508"/>
      <c r="E48" s="508"/>
      <c r="F48" s="508"/>
      <c r="G48" s="508"/>
      <c r="H48" s="508"/>
      <c r="I48" s="508"/>
      <c r="J48" s="508"/>
      <c r="K48" s="508"/>
      <c r="L48" s="508"/>
      <c r="M48" s="508"/>
      <c r="N48" s="508"/>
      <c r="O48" s="508"/>
      <c r="P48" s="508"/>
      <c r="Q48" s="508"/>
      <c r="R48" s="508"/>
      <c r="S48" s="508"/>
      <c r="T48" s="508"/>
      <c r="U48" s="508"/>
      <c r="V48" s="508"/>
      <c r="W48" s="508"/>
      <c r="X48" s="508"/>
      <c r="Y48" s="509"/>
      <c r="Z48" s="495"/>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7"/>
      <c r="BR48" s="465"/>
      <c r="BS48" s="466"/>
      <c r="BT48" s="466"/>
      <c r="BU48" s="466"/>
      <c r="BV48" s="466"/>
      <c r="BW48" s="466"/>
      <c r="BX48" s="466"/>
      <c r="BY48" s="466"/>
      <c r="BZ48" s="466"/>
      <c r="CA48" s="466"/>
      <c r="CB48" s="466"/>
      <c r="CC48" s="466"/>
      <c r="CD48" s="466"/>
      <c r="CE48" s="466"/>
      <c r="CF48" s="466"/>
      <c r="CG48" s="466"/>
      <c r="CH48" s="466"/>
      <c r="CI48" s="466"/>
      <c r="CJ48" s="466"/>
      <c r="CK48" s="466"/>
      <c r="CL48" s="316"/>
      <c r="CM48" s="316"/>
      <c r="CN48" s="316"/>
      <c r="CO48" s="319"/>
      <c r="CW48" s="462"/>
      <c r="CX48" s="462"/>
      <c r="CY48" s="462"/>
      <c r="CZ48" s="462"/>
      <c r="DA48" s="462"/>
      <c r="DB48" s="462"/>
      <c r="DC48" s="462"/>
      <c r="DD48" s="462"/>
      <c r="DE48" s="462"/>
      <c r="DF48" s="462"/>
      <c r="DG48" s="462"/>
      <c r="DH48" s="462"/>
      <c r="DI48" s="462"/>
      <c r="DJ48" s="462"/>
      <c r="DK48" s="462"/>
      <c r="DL48" s="462"/>
      <c r="DM48" s="462"/>
      <c r="DN48" s="462"/>
      <c r="DO48" s="462"/>
      <c r="DP48" s="462"/>
      <c r="DQ48" s="462"/>
      <c r="DR48" s="462"/>
      <c r="DS48" s="462"/>
      <c r="DT48" s="462"/>
      <c r="DU48" s="462"/>
    </row>
    <row r="49" spans="2:125" s="28" customFormat="1" ht="17.100000000000001" customHeight="1">
      <c r="B49" s="312" t="s">
        <v>161</v>
      </c>
      <c r="C49" s="313"/>
      <c r="D49" s="313"/>
      <c r="E49" s="313"/>
      <c r="F49" s="313"/>
      <c r="G49" s="313"/>
      <c r="H49" s="313"/>
      <c r="I49" s="313"/>
      <c r="J49" s="313"/>
      <c r="K49" s="313"/>
      <c r="L49" s="313"/>
      <c r="M49" s="313"/>
      <c r="N49" s="313"/>
      <c r="O49" s="313"/>
      <c r="P49" s="313"/>
      <c r="Q49" s="313"/>
      <c r="R49" s="313"/>
      <c r="S49" s="313"/>
      <c r="T49" s="313"/>
      <c r="U49" s="313"/>
      <c r="V49" s="313"/>
      <c r="W49" s="313"/>
      <c r="X49" s="313"/>
      <c r="Y49" s="314"/>
      <c r="Z49" s="510" t="s">
        <v>205</v>
      </c>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2"/>
      <c r="BF49" s="467"/>
      <c r="BG49" s="467"/>
      <c r="BH49" s="467"/>
      <c r="BI49" s="467"/>
      <c r="BJ49" s="467"/>
      <c r="BK49" s="467"/>
      <c r="BL49" s="467"/>
      <c r="BM49" s="467"/>
      <c r="BN49" s="467"/>
      <c r="BO49" s="467"/>
      <c r="BP49" s="467"/>
      <c r="BQ49" s="467"/>
      <c r="BR49" s="498"/>
      <c r="BS49" s="498"/>
      <c r="BT49" s="498"/>
      <c r="BU49" s="498"/>
      <c r="BV49" s="498"/>
      <c r="BW49" s="498"/>
      <c r="BX49" s="498"/>
      <c r="BY49" s="498"/>
      <c r="BZ49" s="498"/>
      <c r="CA49" s="498"/>
      <c r="CB49" s="498"/>
      <c r="CC49" s="498"/>
      <c r="CD49" s="498"/>
      <c r="CE49" s="498"/>
      <c r="CF49" s="498"/>
      <c r="CG49" s="498"/>
      <c r="CH49" s="498"/>
      <c r="CI49" s="498"/>
      <c r="CJ49" s="498"/>
      <c r="CK49" s="499"/>
      <c r="CL49" s="298" t="s">
        <v>41</v>
      </c>
      <c r="CM49" s="300"/>
      <c r="CN49" s="300"/>
      <c r="CO49" s="501"/>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row>
    <row r="50" spans="2:125" s="28" customFormat="1" ht="17.100000000000001" customHeight="1" thickBot="1">
      <c r="B50" s="315"/>
      <c r="C50" s="316"/>
      <c r="D50" s="316"/>
      <c r="E50" s="316"/>
      <c r="F50" s="316"/>
      <c r="G50" s="316"/>
      <c r="H50" s="316"/>
      <c r="I50" s="316"/>
      <c r="J50" s="316"/>
      <c r="K50" s="316"/>
      <c r="L50" s="316"/>
      <c r="M50" s="316"/>
      <c r="N50" s="316"/>
      <c r="O50" s="316"/>
      <c r="P50" s="316"/>
      <c r="Q50" s="316"/>
      <c r="R50" s="316"/>
      <c r="S50" s="316"/>
      <c r="T50" s="316"/>
      <c r="U50" s="316"/>
      <c r="V50" s="316"/>
      <c r="W50" s="316"/>
      <c r="X50" s="316"/>
      <c r="Y50" s="317"/>
      <c r="Z50" s="513"/>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5"/>
      <c r="BF50" s="468"/>
      <c r="BG50" s="468"/>
      <c r="BH50" s="468"/>
      <c r="BI50" s="468"/>
      <c r="BJ50" s="468"/>
      <c r="BK50" s="468"/>
      <c r="BL50" s="468"/>
      <c r="BM50" s="468"/>
      <c r="BN50" s="468"/>
      <c r="BO50" s="468"/>
      <c r="BP50" s="468"/>
      <c r="BQ50" s="468"/>
      <c r="BR50" s="500"/>
      <c r="BS50" s="500"/>
      <c r="BT50" s="500"/>
      <c r="BU50" s="500"/>
      <c r="BV50" s="500"/>
      <c r="BW50" s="500"/>
      <c r="BX50" s="500"/>
      <c r="BY50" s="500"/>
      <c r="BZ50" s="500"/>
      <c r="CA50" s="500"/>
      <c r="CB50" s="500"/>
      <c r="CC50" s="500"/>
      <c r="CD50" s="500"/>
      <c r="CE50" s="500"/>
      <c r="CF50" s="500"/>
      <c r="CG50" s="500"/>
      <c r="CH50" s="500"/>
      <c r="CI50" s="500"/>
      <c r="CJ50" s="500"/>
      <c r="CK50" s="469"/>
      <c r="CL50" s="272"/>
      <c r="CM50" s="276"/>
      <c r="CN50" s="276"/>
      <c r="CO50" s="502"/>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row>
    <row r="51" spans="2:125" s="28" customFormat="1" ht="12" customHeight="1">
      <c r="B51" s="526"/>
      <c r="C51" s="526"/>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165"/>
    </row>
    <row r="52" spans="2:125" s="28" customFormat="1" ht="56.25" customHeight="1">
      <c r="B52" s="529" t="s">
        <v>37</v>
      </c>
      <c r="C52" s="530"/>
      <c r="D52" s="530"/>
      <c r="E52" s="530"/>
      <c r="F52" s="531"/>
      <c r="G52" s="527" t="s">
        <v>369</v>
      </c>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8"/>
    </row>
    <row r="53" spans="2:125" ht="9" customHeight="1"/>
    <row r="54" spans="2:125" ht="12" customHeight="1">
      <c r="B54" s="486" t="s">
        <v>352</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168"/>
      <c r="BS54" s="168"/>
      <c r="BT54" s="168"/>
      <c r="BU54" s="168"/>
      <c r="BV54" s="168"/>
      <c r="BW54" s="168"/>
      <c r="BX54" s="168"/>
      <c r="BY54" s="168"/>
      <c r="BZ54" s="168"/>
      <c r="CA54" s="168"/>
      <c r="CB54" s="168"/>
      <c r="CC54" s="168"/>
      <c r="CD54" s="168"/>
      <c r="CE54" s="168"/>
      <c r="CF54" s="168"/>
      <c r="CG54" s="168"/>
      <c r="CH54" s="168"/>
      <c r="CI54" s="168"/>
      <c r="CJ54" s="168"/>
      <c r="CK54" s="168"/>
      <c r="CL54" s="168"/>
      <c r="CM54" s="168"/>
      <c r="CN54" s="168"/>
      <c r="CO54" s="169"/>
    </row>
    <row r="55" spans="2:125" s="29" customFormat="1" ht="32.25" customHeight="1">
      <c r="B55" s="488"/>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89"/>
      <c r="AO55" s="489"/>
      <c r="AP55" s="489"/>
      <c r="AQ55" s="489"/>
      <c r="AR55" s="489"/>
      <c r="AS55" s="489"/>
      <c r="AT55" s="489"/>
      <c r="AU55" s="489"/>
      <c r="AV55" s="489"/>
      <c r="AW55" s="489"/>
      <c r="AX55" s="489"/>
      <c r="AY55" s="489"/>
      <c r="AZ55" s="489"/>
      <c r="BA55" s="489"/>
      <c r="BB55" s="489"/>
      <c r="BC55" s="489"/>
      <c r="BD55" s="489"/>
      <c r="BE55" s="489"/>
      <c r="BF55" s="489"/>
      <c r="BG55" s="489"/>
      <c r="BH55" s="489"/>
      <c r="BI55" s="489"/>
      <c r="BJ55" s="489"/>
      <c r="BK55" s="489"/>
      <c r="BL55" s="489"/>
      <c r="BM55" s="489"/>
      <c r="BN55" s="489"/>
      <c r="BO55" s="489"/>
      <c r="BP55" s="489"/>
      <c r="BQ55" s="489"/>
      <c r="BR55" s="484"/>
      <c r="BS55" s="485"/>
      <c r="BT55" s="485"/>
      <c r="BU55" s="485"/>
      <c r="BV55" s="485"/>
      <c r="BW55" s="485"/>
      <c r="BX55" s="485"/>
      <c r="BY55" s="485"/>
      <c r="BZ55" s="485"/>
      <c r="CA55" s="485"/>
      <c r="CB55" s="485"/>
      <c r="CC55" s="485"/>
      <c r="CD55" s="485"/>
      <c r="CE55" s="485"/>
      <c r="CF55" s="485"/>
      <c r="CG55" s="485"/>
      <c r="CH55" s="485"/>
      <c r="CI55" s="485"/>
      <c r="CJ55" s="485"/>
      <c r="CK55" s="485"/>
      <c r="CL55" s="257" t="s">
        <v>41</v>
      </c>
      <c r="CM55" s="257"/>
      <c r="CN55" s="257"/>
      <c r="CO55" s="258"/>
    </row>
    <row r="56" spans="2:125" s="29" customFormat="1" ht="11.25" customHeight="1">
      <c r="B56" s="490"/>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c r="AR56" s="491"/>
      <c r="AS56" s="491"/>
      <c r="AT56" s="491"/>
      <c r="AU56" s="491"/>
      <c r="AV56" s="491"/>
      <c r="AW56" s="491"/>
      <c r="AX56" s="491"/>
      <c r="AY56" s="491"/>
      <c r="AZ56" s="491"/>
      <c r="BA56" s="491"/>
      <c r="BB56" s="491"/>
      <c r="BC56" s="491"/>
      <c r="BD56" s="491"/>
      <c r="BE56" s="491"/>
      <c r="BF56" s="491"/>
      <c r="BG56" s="491"/>
      <c r="BH56" s="491"/>
      <c r="BI56" s="491"/>
      <c r="BJ56" s="491"/>
      <c r="BK56" s="491"/>
      <c r="BL56" s="491"/>
      <c r="BM56" s="491"/>
      <c r="BN56" s="491"/>
      <c r="BO56" s="491"/>
      <c r="BP56" s="491"/>
      <c r="BQ56" s="491"/>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1"/>
    </row>
    <row r="57" spans="2:125" ht="5.25" customHeight="1"/>
  </sheetData>
  <mergeCells count="113">
    <mergeCell ref="BR55:CK55"/>
    <mergeCell ref="CL55:CO55"/>
    <mergeCell ref="B54:BQ56"/>
    <mergeCell ref="Z47:BQ48"/>
    <mergeCell ref="BR47:CK48"/>
    <mergeCell ref="CL47:CO48"/>
    <mergeCell ref="CL45:CO45"/>
    <mergeCell ref="CW47:DU48"/>
    <mergeCell ref="BR49:CK50"/>
    <mergeCell ref="CL49:CO50"/>
    <mergeCell ref="BF49:BQ50"/>
    <mergeCell ref="B42:Y46"/>
    <mergeCell ref="Z49:BE50"/>
    <mergeCell ref="B49:Y50"/>
    <mergeCell ref="CW43:DU43"/>
    <mergeCell ref="CL42:CO43"/>
    <mergeCell ref="BR42:CK43"/>
    <mergeCell ref="BP43:BQ43"/>
    <mergeCell ref="BL43:BO43"/>
    <mergeCell ref="Z43:BK43"/>
    <mergeCell ref="B51:CO51"/>
    <mergeCell ref="G52:CO52"/>
    <mergeCell ref="B47:Y48"/>
    <mergeCell ref="B52:F52"/>
    <mergeCell ref="CW39:DU39"/>
    <mergeCell ref="CW40:DU40"/>
    <mergeCell ref="BR40:CK41"/>
    <mergeCell ref="BF40:BQ41"/>
    <mergeCell ref="BR46:CK46"/>
    <mergeCell ref="CL46:CO46"/>
    <mergeCell ref="CW46:DU46"/>
    <mergeCell ref="CW42:DU42"/>
    <mergeCell ref="BR44:CK44"/>
    <mergeCell ref="CL44:CO44"/>
    <mergeCell ref="CW44:DU44"/>
    <mergeCell ref="BR45:CK45"/>
    <mergeCell ref="Z42:BQ42"/>
    <mergeCell ref="Z46:BQ46"/>
    <mergeCell ref="Z45:BQ45"/>
    <mergeCell ref="Z44:BQ44"/>
    <mergeCell ref="CW45:DU45"/>
    <mergeCell ref="Z40:BE41"/>
    <mergeCell ref="B36:K36"/>
    <mergeCell ref="L36:AX36"/>
    <mergeCell ref="AY36:BI36"/>
    <mergeCell ref="BJ36:CO36"/>
    <mergeCell ref="B37:K37"/>
    <mergeCell ref="L37:AX37"/>
    <mergeCell ref="AY37:BI37"/>
    <mergeCell ref="BJ37:CO37"/>
    <mergeCell ref="BR39:CO39"/>
    <mergeCell ref="B33:CO33"/>
    <mergeCell ref="B34:K35"/>
    <mergeCell ref="L34:AX35"/>
    <mergeCell ref="AY34:BI34"/>
    <mergeCell ref="BJ34:CO34"/>
    <mergeCell ref="AY35:BI35"/>
    <mergeCell ref="BJ35:CO35"/>
    <mergeCell ref="B31:K31"/>
    <mergeCell ref="L31:AX31"/>
    <mergeCell ref="AY31:BI31"/>
    <mergeCell ref="BJ31:CO31"/>
    <mergeCell ref="B27:K29"/>
    <mergeCell ref="L27:N27"/>
    <mergeCell ref="P27:AA27"/>
    <mergeCell ref="AB27:CO27"/>
    <mergeCell ref="L28:CO29"/>
    <mergeCell ref="B30:K30"/>
    <mergeCell ref="L30:AX30"/>
    <mergeCell ref="AY30:BI30"/>
    <mergeCell ref="BJ30:CO30"/>
    <mergeCell ref="AB18:CO18"/>
    <mergeCell ref="B25:K26"/>
    <mergeCell ref="L25:AX26"/>
    <mergeCell ref="AY25:BI25"/>
    <mergeCell ref="BJ25:CO25"/>
    <mergeCell ref="AY26:BI26"/>
    <mergeCell ref="BJ26:CO26"/>
    <mergeCell ref="L22:O22"/>
    <mergeCell ref="P22:CO22"/>
    <mergeCell ref="BI1:BV1"/>
    <mergeCell ref="BW1:CP3"/>
    <mergeCell ref="BI2:BV3"/>
    <mergeCell ref="BI5:BS5"/>
    <mergeCell ref="BT5:CA5"/>
    <mergeCell ref="CB5:CD5"/>
    <mergeCell ref="CE5:CH5"/>
    <mergeCell ref="CK5:CN5"/>
    <mergeCell ref="CO5:CP5"/>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18:K22"/>
    <mergeCell ref="L21:CO21"/>
    <mergeCell ref="L18:N18"/>
    <mergeCell ref="P18:AA18"/>
  </mergeCells>
  <phoneticPr fontId="3"/>
  <conditionalFormatting sqref="L16 BR44:CK46">
    <cfRule type="cellIs" dxfId="140" priority="55" operator="equal">
      <formula>""</formula>
    </cfRule>
  </conditionalFormatting>
  <conditionalFormatting sqref="L19">
    <cfRule type="cellIs" dxfId="139" priority="56" operator="equal">
      <formula>""</formula>
    </cfRule>
  </conditionalFormatting>
  <conditionalFormatting sqref="L22">
    <cfRule type="cellIs" dxfId="138" priority="3" operator="equal">
      <formula>""</formula>
    </cfRule>
  </conditionalFormatting>
  <conditionalFormatting sqref="L25">
    <cfRule type="cellIs" dxfId="137" priority="49" operator="equal">
      <formula>""</formula>
    </cfRule>
  </conditionalFormatting>
  <conditionalFormatting sqref="L28">
    <cfRule type="cellIs" dxfId="136" priority="43" operator="equal">
      <formula>""</formula>
    </cfRule>
  </conditionalFormatting>
  <conditionalFormatting sqref="L30:L31">
    <cfRule type="cellIs" dxfId="135" priority="44" operator="equal">
      <formula>""</formula>
    </cfRule>
  </conditionalFormatting>
  <conditionalFormatting sqref="L34">
    <cfRule type="cellIs" dxfId="134" priority="35" operator="equal">
      <formula>""</formula>
    </cfRule>
  </conditionalFormatting>
  <conditionalFormatting sqref="L36:L37">
    <cfRule type="cellIs" dxfId="133" priority="37" operator="equal">
      <formula>""</formula>
    </cfRule>
  </conditionalFormatting>
  <conditionalFormatting sqref="P18">
    <cfRule type="cellIs" dxfId="132" priority="9" operator="equal">
      <formula>""</formula>
    </cfRule>
  </conditionalFormatting>
  <conditionalFormatting sqref="P27">
    <cfRule type="cellIs" dxfId="131" priority="46" operator="equal">
      <formula>""</formula>
    </cfRule>
  </conditionalFormatting>
  <conditionalFormatting sqref="Q15">
    <cfRule type="cellIs" dxfId="130" priority="54" operator="equal">
      <formula>""</formula>
    </cfRule>
  </conditionalFormatting>
  <conditionalFormatting sqref="BF40:BQ41">
    <cfRule type="cellIs" dxfId="129" priority="12" operator="equal">
      <formula>""</formula>
    </cfRule>
  </conditionalFormatting>
  <conditionalFormatting sqref="BF49:BQ50">
    <cfRule type="cellIs" dxfId="128" priority="11" operator="equal">
      <formula>""</formula>
    </cfRule>
  </conditionalFormatting>
  <conditionalFormatting sqref="BG15:BG17">
    <cfRule type="cellIs" dxfId="127" priority="51" operator="equal">
      <formula>""</formula>
    </cfRule>
  </conditionalFormatting>
  <conditionalFormatting sqref="BJ25:BJ26">
    <cfRule type="cellIs" dxfId="126" priority="50" operator="equal">
      <formula>""</formula>
    </cfRule>
  </conditionalFormatting>
  <conditionalFormatting sqref="BJ30:BJ31">
    <cfRule type="cellIs" dxfId="125" priority="45" operator="equal">
      <formula>""</formula>
    </cfRule>
  </conditionalFormatting>
  <conditionalFormatting sqref="BJ34:BJ37">
    <cfRule type="cellIs" dxfId="124" priority="33" operator="equal">
      <formula>""</formula>
    </cfRule>
  </conditionalFormatting>
  <conditionalFormatting sqref="BL43">
    <cfRule type="cellIs" dxfId="123" priority="5" operator="equal">
      <formula>""</formula>
    </cfRule>
  </conditionalFormatting>
  <conditionalFormatting sqref="BR40">
    <cfRule type="cellIs" dxfId="122" priority="24" operator="equal">
      <formula>""</formula>
    </cfRule>
  </conditionalFormatting>
  <conditionalFormatting sqref="BR42">
    <cfRule type="cellIs" dxfId="121" priority="10" operator="equal">
      <formula>""</formula>
    </cfRule>
  </conditionalFormatting>
  <conditionalFormatting sqref="BR47">
    <cfRule type="cellIs" dxfId="120" priority="32" operator="equal">
      <formula>""</formula>
    </cfRule>
  </conditionalFormatting>
  <conditionalFormatting sqref="BR49">
    <cfRule type="cellIs" dxfId="119" priority="21" operator="equal">
      <formula>""</formula>
    </cfRule>
  </conditionalFormatting>
  <conditionalFormatting sqref="BR55:CK55">
    <cfRule type="cellIs" dxfId="118" priority="1" operator="equal">
      <formula>""</formula>
    </cfRule>
  </conditionalFormatting>
  <conditionalFormatting sqref="BT5">
    <cfRule type="cellIs" dxfId="117" priority="42" operator="equal">
      <formula>""</formula>
    </cfRule>
  </conditionalFormatting>
  <conditionalFormatting sqref="BW1">
    <cfRule type="cellIs" dxfId="116" priority="58" operator="equal">
      <formula>""</formula>
    </cfRule>
  </conditionalFormatting>
  <conditionalFormatting sqref="CE5">
    <cfRule type="cellIs" dxfId="115" priority="41" operator="equal">
      <formula>""</formula>
    </cfRule>
  </conditionalFormatting>
  <conditionalFormatting sqref="CK5">
    <cfRule type="cellIs" dxfId="114" priority="40"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CX55:ADF56 AMT55:ANB56 AWP55:AWX56 BGL55:BGT56 BQH55:BQP56 CAD55:CAL56 CJZ55:CKH56 CTV55:CUD56 DDR55:DDZ56 DNN55:DNV56 DXJ55:DXR56 EHF55:EHN56 ERB55:ERJ56 FAX55:FBF56 FKT55:FLB56 FUP55:FUX56 GEL55:GET56 GOH55:GOP56 GYD55:GYL56 HHZ55:HIH56 HRV55:HSD56 IBR55:IBZ56 ILN55:ILV56 IVJ55:IVR56 JFF55:JFN56 JPB55:JPJ56 JYX55:JZF56 KIT55:KJB56 KSP55:KSX56 LCL55:LCT56 LMH55:LMP56 LWD55:LWL56 MFZ55:MGH56 MPV55:MQD56 MZR55:MZZ56 NJN55:NJV56 NTJ55:NTR56 ODF55:ODN56 ONB55:ONJ56 OWX55:OXF56 PGT55:PHB56 PQP55:PQX56 QAL55:QAT56 QKH55:QKP56 QUD55:QUL56 RDZ55:REH56 RNV55:ROD56 RXR55:RXZ56 SHN55:SHV56 SRJ55:SRR56 TBF55:TBN56 TLB55:TLJ56 TUX55:TVF56 UET55:UFB56 UOP55:UOX56 UYL55:UYT56 VIH55:VIP56 VSD55:VSL56 WBZ55:WCH56 JQ55:JY56 TM55:TU56 ADI55:ADQ56 ANE55:ANM56 AXA55:AXI56 BGW55:BHE56 BQS55:BRA56 CAO55:CAW56 CKK55:CKS56 CUG55:CUO56 DEC55:DEK56 DNY55:DOG56 DXU55:DYC56 EHQ55:EHY56 ERM55:ERU56 FBI55:FBQ56 FLE55:FLM56 FVA55:FVI56 GEW55:GFE56 GOS55:GPA56 GYO55:GYW56 HIK55:HIS56 HSG55:HSO56 ICC55:ICK56 ILY55:IMG56 IVU55:IWC56 JFQ55:JFY56 JPM55:JPU56 JZI55:JZQ56 KJE55:KJM56 KTA55:KTI56 LCW55:LDE56 LMS55:LNA56 LWO55:LWW56 MGK55:MGS56 MQG55:MQO56 NAC55:NAK56 NJY55:NKG56 NTU55:NUC56 ODQ55:ODY56 ONM55:ONU56 OXI55:OXQ56 PHE55:PHM56 PRA55:PRI56 QAW55:QBE56 QKS55:QLA56 QUO55:QUW56 REK55:RES56 ROG55:ROO56 RYC55:RYK56 SHY55:SIG56 SRU55:SSC56 TBQ55:TBY56 TLM55:TLU56 TVI55:TVQ56 UFE55:UFM56 UPA55:UPI56 UYW55:UZE56 VIS55:VJA56 VSO55:VSW56 WCK55:WCS56 KB55:KJ56 TX55:UF56 ADT55:AEB56 ANP55:ANX56 AXL55:AXT56 BHH55:BHP56 BRD55:BRL56 CAZ55:CBH56 CKV55:CLD56 CUR55:CUZ56 DEN55:DEV56 DOJ55:DOR56 DYF55:DYN56 EIB55:EIJ56 ERX55:ESF56 FBT55:FCB56 FLP55:FLX56 FVL55:FVT56 GFH55:GFP56 GPD55:GPL56 GYZ55:GZH56 HIV55:HJD56 HSR55:HSZ56 ICN55:ICV56 IMJ55:IMR56 IWF55:IWN56 JGB55:JGJ56 JPX55:JQF56 JZT55:KAB56 KJP55:KJX56 KTL55:KTT56 LDH55:LDP56 LND55:LNL56 LWZ55:LXH56 MGV55:MHD56 MQR55:MQZ56 NAN55:NAV56 NKJ55:NKR56 NUF55:NUN56 OEB55:OEJ56 ONX55:OOF56 OXT55:OYB56 PHP55:PHX56 PRL55:PRT56 QBH55:QBP56 QLD55:QLL56 QUZ55:QVH56 REV55:RFD56 ROR55:ROZ56 RYN55:RYV56 SIJ55:SIR56 SSF55:SSN56 TCB55:TCJ56 TLX55:TMF56 TVT55:TWB56 UFP55:UFX56 UPL55:UPT56 UZH55:UZP56 VJD55:VJL56 VSZ55:VTH56 WCV55:WDD56 JF55:JN56 WLS55:WMD56 WEO55:WEZ56 VUS55:VVD56 VKW55:VLH56 VBA55:VBL56 URE55:URP56 UHI55:UHT56 TXM55:TXX56 TNQ55:TOB56 TDU55:TEF56 STY55:SUJ56 SKC55:SKN56 SAG55:SAR56 RQK55:RQV56 RGO55:RGZ56 QWS55:QXD56 QMW55:QNH56 QDA55:QDL56 PTE55:PTP56 PJI55:PJT56 OZM55:OZX56 OPQ55:OQB56 OFU55:OGF56 NVY55:NWJ56 NMC55:NMN56 NCG55:NCR56 MSK55:MSV56 MIO55:MIZ56 LYS55:LZD56 LOW55:LPH56 LFA55:LFL56 KVE55:KVP56 KLI55:KLT56 KBM55:KBX56 JRQ55:JSB56 JHU55:JIF56 IXY55:IYJ56 IOC55:ION56 IEG55:IER56 HUK55:HUV56 HKO55:HKZ56 HAS55:HBD56 GQW55:GRH56 GHA55:GHL56 FXE55:FXP56 FNI55:FNT56 FDM55:FDX56 ETQ55:EUB56 EJU55:EKF56 DZY55:EAJ56 DQC55:DQN56 DGG55:DGR56 CWK55:CWV56 CMO55:CMZ56 CCS55:CDD56 BSW55:BTH56 BJA55:BJL56 AZE55:AZP56 API55:APT56 AFM55:AFX56 VQ55:WB56 LU55:MF56 WLG55:WLP56 WEC55:WEL56 VUG55:VUP56 VKK55:VKT56 VAO55:VAX56 UQS55:URB56 UGW55:UHF56 TXA55:TXJ56 TNE55:TNN56 TDI55:TDR56 STM55:STV56 SJQ55:SJZ56 RZU55:SAD56 RPY55:RQH56 RGC55:RGL56 QWG55:QWP56 QMK55:QMT56 QCO55:QCX56 PSS55:PTB56 PIW55:PJF56 OZA55:OZJ56 OPE55:OPN56 OFI55:OFR56 NVM55:NVV56 NLQ55:NLZ56 NBU55:NCD56 MRY55:MSH56 MIC55:MIL56 LYG55:LYP56 LOK55:LOT56 LEO55:LEX56 KUS55:KVB56 KKW55:KLF56 KBA55:KBJ56 JRE55:JRN56 JHI55:JHR56 IXM55:IXV56 INQ55:INZ56 IDU55:IED56 HTY55:HUH56 HKC55:HKL56 HAG55:HAP56 GQK55:GQT56 GGO55:GGX56 FWS55:FXB56 FMW55:FNF56 FDA55:FDJ56 ETE55:ETN56 EJI55:EJR56 DZM55:DZV56 DPQ55:DPZ56 DFU55:DGD56 CVY55:CWH56 CMC55:CML56 CCG55:CCP56 BSK55:BST56 BIO55:BIX56 AYS55:AZB56 AOW55:APF56 AFA55:AFJ56 VE55:VN56 LI55:LR56 WKV55:WLE56 WDR55:WEA56 VTV55:VUE56 VJZ55:VKI56 VAD55:VAM56 UQH55:UQQ56 UGL55:UGU56 TWP55:TWY56 TMT55:TNC56 TCX55:TDG56 STB55:STK56 SJF55:SJO56 RZJ55:RZS56 RPN55:RPW56 RFR55:RGA56 QVV55:QWE56 QLZ55:QMI56 QCD55:QCM56 PSH55:PSQ56 PIL55:PIU56 OYP55:OYY56 OOT55:OPC56 OEX55:OFG56 NVB55:NVK56 NLF55:NLO56 NBJ55:NBS56 MRN55:MRW56 MHR55:MIA56 LXV55:LYE56 LNZ55:LOI56 LED55:LEM56 KUH55:KUQ56 KKL55:KKU56 KAP55:KAY56 JQT55:JRC56 JGX55:JHG56 IXB55:IXK56 INF55:INO56 IDJ55:IDS56 HTN55:HTW56 HJR55:HKA56 GZV55:HAE56 GPZ55:GQI56 GGD55:GGM56 FWH55:FWQ56 FML55:FMU56 FCP55:FCY56 EST55:ETC56 EIX55:EJG56 DZB55:DZK56 DPF55:DPO56 DFJ55:DFS56 CVN55:CVW56 CLR55:CMA56 CBV55:CCE56 BRZ55:BSI56 BID55:BIM56 AYH55:AYQ56 AOL55:AOU56 AEP55:AEY56 KX55:LG56 TB55:TJ56 UT55:VC56 ACX38:ADF52 UT38:VC52 TB38:TJ52 KX38:LG52 AEP38:AEY52 AOL38:AOU52 AYH38:AYQ52 BID38:BIM52 BRZ38:BSI52 CBV38:CCE52 CLR38:CMA52 CVN38:CVW52 DFJ38:DFS52 DPF38:DPO52 DZB38:DZK52 EIX38:EJG52 EST38:ETC52 FCP38:FCY52 FML38:FMU52 FWH38:FWQ52 GGD38:GGM52 GPZ38:GQI52 GZV38:HAE52 HJR38:HKA52 HTN38:HTW52 IDJ38:IDS52 INF38:INO52 IXB38:IXK52 JGX38:JHG52 JQT38:JRC52 KAP38:KAY52 KKL38:KKU52 KUH38:KUQ52 LED38:LEM52 LNZ38:LOI52 LXV38:LYE52 MHR38:MIA52 MRN38:MRW52 NBJ38:NBS52 NLF38:NLO52 NVB38:NVK52 OEX38:OFG52 OOT38:OPC52 OYP38:OYY52 PIL38:PIU52 PSH38:PSQ52 QCD38:QCM52 QLZ38:QMI52 QVV38:QWE52 RFR38:RGA52 RPN38:RPW52 RZJ38:RZS52 SJF38:SJO52 STB38:STK52 TCX38:TDG52 TMT38:TNC52 TWP38:TWY52 UGL38:UGU52 UQH38:UQQ52 VAD38:VAM52 VJZ38:VKI52 VTV38:VUE52 WDR38:WEA52 WKV38:WLE52 LI38:LR52 VE38:VN52 AFA38:AFJ52 AOW38:APF52 AYS38:AZB52 BIO38:BIX52 BSK38:BST52 CCG38:CCP52 CMC38:CML52 CVY38:CWH52 DFU38:DGD52 DPQ38:DPZ52 DZM38:DZV52 EJI38:EJR52 ETE38:ETN52 FDA38:FDJ52 FMW38:FNF52 FWS38:FXB52 GGO38:GGX52 GQK38:GQT52 HAG38:HAP52 HKC38:HKL52 HTY38:HUH52 IDU38:IED52 INQ38:INZ52 IXM38:IXV52 JHI38:JHR52 JRE38:JRN52 KBA38:KBJ52 KKW38:KLF52 KUS38:KVB52 LEO38:LEX52 LOK38:LOT52 LYG38:LYP52 MIC38:MIL52 MRY38:MSH52 NBU38:NCD52 NLQ38:NLZ52 NVM38:NVV52 OFI38:OFR52 OPE38:OPN52 OZA38:OZJ52 PIW38:PJF52 PSS38:PTB52 QCO38:QCX52 QMK38:QMT52 QWG38:QWP52 RGC38:RGL52 RPY38:RQH52 RZU38:SAD52 SJQ38:SJZ52 STM38:STV52 TDI38:TDR52 TNE38:TNN52 TXA38:TXJ52 UGW38:UHF52 UQS38:URB52 VAO38:VAX52 VKK38:VKT52 VUG38:VUP52 WEC38:WEL52 WLG38:WLP52 LU38:MF52 VQ38:WB52 AFM38:AFX52 API38:APT52 AZE38:AZP52 BJA38:BJL52 BSW38:BTH52 CCS38:CDD52 CMO38:CMZ52 CWK38:CWV52 DGG38:DGR52 DQC38:DQN52 DZY38:EAJ52 EJU38:EKF52 ETQ38:EUB52 FDM38:FDX52 FNI38:FNT52 FXE38:FXP52 GHA38:GHL52 GQW38:GRH52 HAS38:HBD52 HKO38:HKZ52 HUK38:HUV52 IEG38:IER52 IOC38:ION52 IXY38:IYJ52 JHU38:JIF52 JRQ38:JSB52 KBM38:KBX52 KLI38:KLT52 KVE38:KVP52 LFA38:LFL52 LOW38:LPH52 LYS38:LZD52 MIO38:MIZ52 MSK38:MSV52 NCG38:NCR52 NMC38:NMN52 NVY38:NWJ52 OFU38:OGF52 OPQ38:OQB52 OZM38:OZX52 PJI38:PJT52 PTE38:PTP52 QDA38:QDL52 QMW38:QNH52 QWS38:QXD52 RGO38:RGZ52 RQK38:RQV52 SAG38:SAR52 SKC38:SKN52 STY38:SUJ52 TDU38:TEF52 TNQ38:TOB52 TXM38:TXX52 UHI38:UHT52 URE38:URP52 VBA38:VBL52 VKW38:VLH52 VUS38:VVD52 WEO38:WEZ52 WLS38:WMD52 JF38:JN52 WCV38:WDD52 VSZ38:VTH52 VJD38:VJL52 UZH38:UZP52 UPL38:UPT52 UFP38:UFX52 TVT38:TWB52 TLX38:TMF52 TCB38:TCJ52 SSF38:SSN52 SIJ38:SIR52 RYN38:RYV52 ROR38:ROZ52 REV38:RFD52 QUZ38:QVH52 QLD38:QLL52 QBH38:QBP52 PRL38:PRT52 PHP38:PHX52 OXT38:OYB52 ONX38:OOF52 OEB38:OEJ52 NUF38:NUN52 NKJ38:NKR52 NAN38:NAV52 MQR38:MQZ52 MGV38:MHD52 LWZ38:LXH52 LND38:LNL52 LDH38:LDP52 KTL38:KTT52 KJP38:KJX52 JZT38:KAB52 JPX38:JQF52 JGB38:JGJ52 IWF38:IWN52 IMJ38:IMR52 ICN38:ICV52 HSR38:HSZ52 HIV38:HJD52 GYZ38:GZH52 GPD38:GPL52 GFH38:GFP52 FVL38:FVT52 FLP38:FLX52 FBT38:FCB52 ERX38:ESF52 EIB38:EIJ52 DYF38:DYN52 DOJ38:DOR52 DEN38:DEV52 CUR38:CUZ52 CKV38:CLD52 CAZ38:CBH52 BRD38:BRL52 BHH38:BHP52 AXL38:AXT52 ANP38:ANX52 ADT38:AEB52 TX38:UF52 KB38:KJ52 WCK38:WCS52 VSO38:VSW52 VIS38:VJA52 UYW38:UZE52 UPA38:UPI52 UFE38:UFM52 TVI38:TVQ52 TLM38:TLU52 TBQ38:TBY52 SRU38:SSC52 SHY38:SIG52 RYC38:RYK52 ROG38:ROO52 REK38:RES52 QUO38:QUW52 QKS38:QLA52 QAW38:QBE52 PRA38:PRI52 PHE38:PHM52 OXI38:OXQ52 ONM38:ONU52 ODQ38:ODY52 NTU38:NUC52 NJY38:NKG52 NAC38:NAK52 MQG38:MQO52 MGK38:MGS52 LWO38:LWW52 LMS38:LNA52 LCW38:LDE52 KTA38:KTI52 KJE38:KJM52 JZI38:JZQ52 JPM38:JPU52 JFQ38:JFY52 IVU38:IWC52 ILY38:IMG52 ICC38:ICK52 HSG38:HSO52 HIK38:HIS52 GYO38:GYW52 GOS38:GPA52 GEW38:GFE52 FVA38:FVI52 FLE38:FLM52 FBI38:FBQ52 ERM38:ERU52 EHQ38:EHY52 DXU38:DYC52 DNY38:DOG52 DEC38:DEK52 CUG38:CUO52 CKK38:CKS52 CAO38:CAW52 BQS38:BRA52 BGW38:BHE52 AXA38:AXI52 ANE38:ANM52 ADI38:ADQ52 TM38:TU52 JQ38:JY52 WBZ38:WCH52 VSD38:VSL52 VIH38:VIP52 UYL38:UYT52 UOP38:UOX52 UET38:UFB52 TUX38:TVF52 TLB38:TLJ52 TBF38:TBN52 SRJ38:SRR52 SHN38:SHV52 RXR38:RXZ52 RNV38:ROD52 RDZ38:REH52 QUD38:QUL52 QKH38:QKP52 QAL38:QAT52 PQP38:PQX52 PGT38:PHB52 OWX38:OXF52 ONB38:ONJ52 ODF38:ODN52 NTJ38:NTR52 NJN38:NJV52 MZR38:MZZ52 MPV38:MQD52 MFZ38:MGH52 LWD38:LWL52 LMH38:LMP52 LCL38:LCT52 KSP38:KSX52 KIT38:KJB52 JYX38:JZF52 JPB38:JPJ52 JFF38:JFN52 IVJ38:IVR52 ILN38:ILV52 IBR38:IBZ52 HRV38:HSD52 HHZ38:HIH52 GYD38:GYL52 GOH38:GOP52 GEL38:GET52 FUP38:FUX52 FKT38:FLB52 FAX38:FBF52 ERB38:ERJ52 EHF38:EHN52 DXJ38:DXR52 DNN38:DNV52 DDR38:DDZ52 CTV38:CUD52 CJZ38:CKH52 CAD38:CAL52 BQH38:BQP52 BGL38:BGT52 AWP38:AWX52 AMT38:ANB52" xr:uid="{00000000-0002-0000-0100-000000000000}"/>
    <dataValidation type="list" allowBlank="1" showInputMessage="1" sqref="B52" xr:uid="{00000000-0002-0000-0100-000001000000}">
      <formula1>"□,☑"</formula1>
    </dataValidation>
  </dataValidations>
  <printOptions horizontalCentered="1"/>
  <pageMargins left="0.39370078740157483" right="0.39370078740157483" top="0.39370078740157483" bottom="0.39370078740157483" header="0.11811023622047245" footer="0.11811023622047245"/>
  <pageSetup paperSize="9" scale="66"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Sheet1!$F$1:$F$3</xm:f>
          </x14:formula1>
          <xm:sqref>BF40:BQ41</xm:sqref>
        </x14:dataValidation>
        <x14:dataValidation type="list" allowBlank="1" showInputMessage="1" xr:uid="{00000000-0002-0000-0100-000003000000}">
          <x14:formula1>
            <xm:f>Sheet1!$G$1:$G$3</xm:f>
          </x14:formula1>
          <xm:sqref>BF49:BQ50</xm:sqref>
        </x14:dataValidation>
        <x14:dataValidation type="list" imeMode="disabled" allowBlank="1" showInputMessage="1" showErrorMessage="1" xr:uid="{00000000-0002-0000-0100-000004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view="pageBreakPreview" zoomScale="85" zoomScaleNormal="70" zoomScaleSheetLayoutView="85" workbookViewId="0"/>
  </sheetViews>
  <sheetFormatPr defaultColWidth="1.19921875" defaultRowHeight="16.2"/>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93" s="29" customFormat="1" ht="19.2" customHeight="1">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5" t="s">
        <v>35</v>
      </c>
      <c r="BI1" s="376"/>
      <c r="BJ1" s="376"/>
      <c r="BK1" s="376"/>
      <c r="BL1" s="376"/>
      <c r="BM1" s="376"/>
      <c r="BN1" s="376"/>
      <c r="BO1" s="376"/>
      <c r="BP1" s="376"/>
      <c r="BQ1" s="376"/>
      <c r="BR1" s="376"/>
      <c r="BS1" s="376"/>
      <c r="BT1" s="376"/>
      <c r="BU1" s="377"/>
      <c r="BV1" s="577">
        <f t="array" ref="BV1">'実績報告書(第一面）'!BW1:CP3</f>
        <v>0</v>
      </c>
      <c r="BW1" s="578"/>
      <c r="BX1" s="578"/>
      <c r="BY1" s="578"/>
      <c r="BZ1" s="578"/>
      <c r="CA1" s="578"/>
      <c r="CB1" s="578"/>
      <c r="CC1" s="578"/>
      <c r="CD1" s="578"/>
      <c r="CE1" s="578"/>
      <c r="CF1" s="578"/>
      <c r="CG1" s="578"/>
      <c r="CH1" s="578"/>
      <c r="CI1" s="578"/>
      <c r="CJ1" s="578"/>
      <c r="CK1" s="578"/>
      <c r="CL1" s="578"/>
      <c r="CM1" s="578"/>
      <c r="CN1" s="578"/>
      <c r="CO1" s="579"/>
    </row>
    <row r="2" spans="2:93" s="29" customFormat="1" ht="16.2" customHeight="1">
      <c r="B2" s="41" t="s">
        <v>363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7" t="s">
        <v>34</v>
      </c>
      <c r="BI2" s="388"/>
      <c r="BJ2" s="388"/>
      <c r="BK2" s="388"/>
      <c r="BL2" s="388"/>
      <c r="BM2" s="388"/>
      <c r="BN2" s="388"/>
      <c r="BO2" s="388"/>
      <c r="BP2" s="388"/>
      <c r="BQ2" s="388"/>
      <c r="BR2" s="388"/>
      <c r="BS2" s="388"/>
      <c r="BT2" s="388"/>
      <c r="BU2" s="389"/>
      <c r="BV2" s="580"/>
      <c r="BW2" s="581"/>
      <c r="BX2" s="581"/>
      <c r="BY2" s="581"/>
      <c r="BZ2" s="581"/>
      <c r="CA2" s="581"/>
      <c r="CB2" s="581"/>
      <c r="CC2" s="581"/>
      <c r="CD2" s="581"/>
      <c r="CE2" s="581"/>
      <c r="CF2" s="581"/>
      <c r="CG2" s="581"/>
      <c r="CH2" s="581"/>
      <c r="CI2" s="581"/>
      <c r="CJ2" s="581"/>
      <c r="CK2" s="581"/>
      <c r="CL2" s="581"/>
      <c r="CM2" s="581"/>
      <c r="CN2" s="581"/>
      <c r="CO2" s="582"/>
    </row>
    <row r="3" spans="2:93" s="29" customFormat="1" ht="16.2" customHeight="1" thickBot="1">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0"/>
      <c r="BI3" s="391"/>
      <c r="BJ3" s="391"/>
      <c r="BK3" s="391"/>
      <c r="BL3" s="391"/>
      <c r="BM3" s="391"/>
      <c r="BN3" s="391"/>
      <c r="BO3" s="391"/>
      <c r="BP3" s="391"/>
      <c r="BQ3" s="391"/>
      <c r="BR3" s="391"/>
      <c r="BS3" s="391"/>
      <c r="BT3" s="391"/>
      <c r="BU3" s="392"/>
      <c r="BV3" s="583"/>
      <c r="BW3" s="584"/>
      <c r="BX3" s="584"/>
      <c r="BY3" s="584"/>
      <c r="BZ3" s="584"/>
      <c r="CA3" s="584"/>
      <c r="CB3" s="584"/>
      <c r="CC3" s="584"/>
      <c r="CD3" s="584"/>
      <c r="CE3" s="584"/>
      <c r="CF3" s="584"/>
      <c r="CG3" s="584"/>
      <c r="CH3" s="584"/>
      <c r="CI3" s="584"/>
      <c r="CJ3" s="584"/>
      <c r="CK3" s="584"/>
      <c r="CL3" s="584"/>
      <c r="CM3" s="584"/>
      <c r="CN3" s="584"/>
      <c r="CO3" s="585"/>
    </row>
    <row r="4" spans="2:93" s="29" customFormat="1" ht="19.8">
      <c r="B4" s="320" t="s">
        <v>92</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row>
    <row r="5" spans="2:93" s="29" customFormat="1" ht="10.95" customHeight="1">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c r="B6" s="586" t="s">
        <v>91</v>
      </c>
      <c r="C6" s="586"/>
      <c r="D6" s="586"/>
      <c r="E6" s="586"/>
      <c r="F6" s="586"/>
      <c r="G6" s="586"/>
      <c r="H6" s="586"/>
      <c r="I6" s="586"/>
      <c r="J6" s="586"/>
      <c r="K6" s="586"/>
      <c r="L6" s="586"/>
      <c r="M6" s="586"/>
      <c r="N6" s="586"/>
      <c r="O6" s="586"/>
      <c r="P6" s="586"/>
      <c r="Q6" s="586"/>
      <c r="R6" s="586"/>
      <c r="S6" s="586"/>
      <c r="T6" s="586"/>
      <c r="U6" s="587" t="str">
        <f t="array" ref="U6">IF('実績報告書(第一面）'!L16:AX17&lt;&gt;"",'実績報告書(第一面）'!L16:AX17,IF('実績報告書(第一面）'!L25:AX26&lt;&gt;"",'実績報告書(第一面）'!L25:AX26&amp;"　"&amp;'実績報告書(第一面）'!BJ25:CO25&amp;"　"&amp;'実績報告書(第一面）'!BJ26:CO26,""))</f>
        <v/>
      </c>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9"/>
    </row>
    <row r="7" spans="2:93" s="29" customFormat="1" ht="23.25" customHeight="1">
      <c r="X7" s="56"/>
      <c r="Y7" s="56"/>
      <c r="Z7" s="56"/>
      <c r="AA7" s="56"/>
      <c r="AB7" s="56"/>
      <c r="AM7" s="56"/>
      <c r="AN7" s="56"/>
      <c r="AO7" s="56"/>
      <c r="AP7" s="56"/>
      <c r="AQ7" s="28"/>
      <c r="AR7" s="28"/>
    </row>
    <row r="8" spans="2:93" s="29" customFormat="1" ht="27" customHeight="1">
      <c r="B8" s="59" t="s">
        <v>40</v>
      </c>
      <c r="X8" s="56"/>
      <c r="Y8" s="56"/>
      <c r="Z8" s="56"/>
      <c r="AA8" s="56"/>
      <c r="AB8" s="56"/>
      <c r="AM8" s="56"/>
      <c r="AN8" s="56"/>
      <c r="AO8" s="56"/>
      <c r="AP8" s="56"/>
      <c r="AQ8" s="28"/>
      <c r="AR8" s="28"/>
    </row>
    <row r="9" spans="2:93" s="28" customFormat="1" ht="40.200000000000003" customHeight="1">
      <c r="B9" s="256" t="s">
        <v>39</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row>
    <row r="10" spans="2:93" s="28" customFormat="1" ht="24" customHeight="1">
      <c r="B10" s="260" t="s">
        <v>38</v>
      </c>
      <c r="C10" s="260"/>
      <c r="D10" s="260"/>
      <c r="E10" s="260"/>
      <c r="F10" s="260"/>
      <c r="G10" s="260"/>
      <c r="H10" s="260"/>
      <c r="I10" s="260"/>
      <c r="J10" s="260"/>
      <c r="K10" s="537" t="s">
        <v>37</v>
      </c>
      <c r="L10" s="537"/>
      <c r="M10" s="537"/>
      <c r="N10" s="537"/>
      <c r="O10" s="537"/>
      <c r="P10" s="537"/>
      <c r="Q10" s="537"/>
      <c r="R10" s="538" t="s">
        <v>367</v>
      </c>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row>
    <row r="11" spans="2:93" s="28" customFormat="1" ht="24" customHeight="1">
      <c r="B11" s="260"/>
      <c r="C11" s="260"/>
      <c r="D11" s="260"/>
      <c r="E11" s="260"/>
      <c r="F11" s="260"/>
      <c r="G11" s="260"/>
      <c r="H11" s="260"/>
      <c r="I11" s="260"/>
      <c r="J11" s="260"/>
      <c r="K11" s="537"/>
      <c r="L11" s="537"/>
      <c r="M11" s="537"/>
      <c r="N11" s="537"/>
      <c r="O11" s="537"/>
      <c r="P11" s="537"/>
      <c r="Q11" s="537"/>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row>
    <row r="12" spans="2:93" s="28" customFormat="1" ht="40.200000000000003" customHeight="1">
      <c r="B12" s="636" t="s">
        <v>36</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6"/>
      <c r="AY12" s="636"/>
      <c r="AZ12" s="636"/>
      <c r="BA12" s="636"/>
      <c r="BB12" s="636"/>
      <c r="BC12" s="636"/>
      <c r="BD12" s="636"/>
      <c r="BE12" s="636"/>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row>
    <row r="13" spans="2:93" s="29" customFormat="1" ht="11.25" customHeight="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c r="B14" s="59" t="s">
        <v>145</v>
      </c>
      <c r="X14" s="56"/>
      <c r="Y14" s="56"/>
      <c r="Z14" s="56"/>
      <c r="AA14" s="56"/>
      <c r="AB14" s="56"/>
      <c r="AM14" s="56"/>
      <c r="AN14" s="56"/>
      <c r="AO14" s="56"/>
      <c r="AP14" s="56"/>
      <c r="AQ14" s="28"/>
      <c r="AR14" s="28"/>
    </row>
    <row r="15" spans="2:93" s="28" customFormat="1" ht="37.5" customHeight="1">
      <c r="B15" s="260" t="s">
        <v>38</v>
      </c>
      <c r="C15" s="260"/>
      <c r="D15" s="260"/>
      <c r="E15" s="260"/>
      <c r="F15" s="260"/>
      <c r="G15" s="260"/>
      <c r="H15" s="260"/>
      <c r="I15" s="260"/>
      <c r="J15" s="260"/>
      <c r="K15" s="537" t="s">
        <v>37</v>
      </c>
      <c r="L15" s="537"/>
      <c r="M15" s="537"/>
      <c r="N15" s="537"/>
      <c r="O15" s="537"/>
      <c r="P15" s="537"/>
      <c r="Q15" s="537"/>
      <c r="R15" s="538" t="s">
        <v>213</v>
      </c>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row>
    <row r="16" spans="2:93" s="28" customFormat="1" ht="37.5" customHeight="1">
      <c r="B16" s="260"/>
      <c r="C16" s="260"/>
      <c r="D16" s="260"/>
      <c r="E16" s="260"/>
      <c r="F16" s="260"/>
      <c r="G16" s="260"/>
      <c r="H16" s="260"/>
      <c r="I16" s="260"/>
      <c r="J16" s="260"/>
      <c r="K16" s="537"/>
      <c r="L16" s="537"/>
      <c r="M16" s="537"/>
      <c r="N16" s="537"/>
      <c r="O16" s="537"/>
      <c r="P16" s="537"/>
      <c r="Q16" s="537"/>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row>
    <row r="17" spans="2:103" s="29" customFormat="1" ht="16.5" customHeight="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c r="B18" s="550" t="s">
        <v>214</v>
      </c>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0"/>
      <c r="CG18" s="550"/>
      <c r="CH18" s="550"/>
      <c r="CI18" s="550"/>
      <c r="CJ18" s="550"/>
      <c r="CK18" s="550"/>
      <c r="CL18" s="550"/>
      <c r="CM18" s="550"/>
      <c r="CN18" s="550"/>
    </row>
    <row r="19" spans="2:103" s="63" customFormat="1" ht="31.2" customHeight="1">
      <c r="B19" s="551" t="s">
        <v>215</v>
      </c>
      <c r="C19" s="552"/>
      <c r="D19" s="552"/>
      <c r="E19" s="552"/>
      <c r="F19" s="552"/>
      <c r="G19" s="552"/>
      <c r="H19" s="552"/>
      <c r="I19" s="552"/>
      <c r="J19" s="552"/>
      <c r="K19" s="552"/>
      <c r="L19" s="552"/>
      <c r="M19" s="553"/>
      <c r="N19" s="554" t="s">
        <v>84</v>
      </c>
      <c r="O19" s="555"/>
      <c r="P19" s="555"/>
      <c r="Q19" s="555"/>
      <c r="R19" s="555"/>
      <c r="S19" s="555"/>
      <c r="T19" s="555"/>
      <c r="U19" s="555"/>
      <c r="V19" s="556"/>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8"/>
      <c r="CO19" s="62"/>
      <c r="CP19" s="62"/>
    </row>
    <row r="20" spans="2:103" s="64" customFormat="1" ht="35.4" customHeight="1">
      <c r="B20" s="559" t="s">
        <v>83</v>
      </c>
      <c r="C20" s="560"/>
      <c r="D20" s="560"/>
      <c r="E20" s="560"/>
      <c r="F20" s="560"/>
      <c r="G20" s="560"/>
      <c r="H20" s="560"/>
      <c r="I20" s="560"/>
      <c r="J20" s="560"/>
      <c r="K20" s="560"/>
      <c r="L20" s="560"/>
      <c r="M20" s="561"/>
      <c r="N20" s="539"/>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0"/>
      <c r="AP20" s="540"/>
      <c r="AQ20" s="540"/>
      <c r="AR20" s="540"/>
      <c r="AS20" s="540"/>
      <c r="AT20" s="541"/>
      <c r="AU20" s="562" t="s">
        <v>82</v>
      </c>
      <c r="AV20" s="563"/>
      <c r="AW20" s="563"/>
      <c r="AX20" s="563"/>
      <c r="AY20" s="563"/>
      <c r="AZ20" s="563"/>
      <c r="BA20" s="563"/>
      <c r="BB20" s="563"/>
      <c r="BC20" s="563"/>
      <c r="BD20" s="563"/>
      <c r="BE20" s="563"/>
      <c r="BF20" s="563"/>
      <c r="BG20" s="563"/>
      <c r="BH20" s="564"/>
      <c r="BI20" s="539"/>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40"/>
      <c r="CF20" s="540"/>
      <c r="CG20" s="540"/>
      <c r="CH20" s="540"/>
      <c r="CI20" s="540"/>
      <c r="CJ20" s="540"/>
      <c r="CK20" s="540"/>
      <c r="CL20" s="540"/>
      <c r="CM20" s="540"/>
      <c r="CN20" s="541"/>
    </row>
    <row r="21" spans="2:103" s="29" customFormat="1" ht="35.4" customHeight="1">
      <c r="B21" s="542" t="s">
        <v>81</v>
      </c>
      <c r="C21" s="543"/>
      <c r="D21" s="543"/>
      <c r="E21" s="543"/>
      <c r="F21" s="543"/>
      <c r="G21" s="543"/>
      <c r="H21" s="543"/>
      <c r="I21" s="543"/>
      <c r="J21" s="543"/>
      <c r="K21" s="543"/>
      <c r="L21" s="543"/>
      <c r="M21" s="543"/>
      <c r="N21" s="544"/>
      <c r="O21" s="545"/>
      <c r="P21" s="545"/>
      <c r="Q21" s="545"/>
      <c r="R21" s="545"/>
      <c r="S21" s="545"/>
      <c r="T21" s="545"/>
      <c r="U21" s="545"/>
      <c r="V21" s="545"/>
      <c r="W21" s="545"/>
      <c r="X21" s="545"/>
      <c r="Y21" s="546"/>
      <c r="Z21" s="547" t="s">
        <v>80</v>
      </c>
      <c r="AA21" s="548"/>
      <c r="AB21" s="548"/>
      <c r="AC21" s="548"/>
      <c r="AD21" s="548"/>
      <c r="AE21" s="548"/>
      <c r="AF21" s="548"/>
      <c r="AG21" s="548"/>
      <c r="AH21" s="548"/>
      <c r="AI21" s="548"/>
      <c r="AJ21" s="548"/>
      <c r="AK21" s="548"/>
      <c r="AL21" s="544"/>
      <c r="AM21" s="545"/>
      <c r="AN21" s="545"/>
      <c r="AO21" s="545"/>
      <c r="AP21" s="545"/>
      <c r="AQ21" s="545"/>
      <c r="AR21" s="545"/>
      <c r="AS21" s="545"/>
      <c r="AT21" s="545"/>
      <c r="AU21" s="638" t="s">
        <v>79</v>
      </c>
      <c r="AV21" s="639"/>
      <c r="AW21" s="639"/>
      <c r="AX21" s="639"/>
      <c r="AY21" s="639"/>
      <c r="AZ21" s="639"/>
      <c r="BA21" s="639"/>
      <c r="BB21" s="639"/>
      <c r="BC21" s="639"/>
      <c r="BD21" s="639"/>
      <c r="BE21" s="639"/>
      <c r="BF21" s="639"/>
      <c r="BG21" s="639"/>
      <c r="BH21" s="640"/>
      <c r="BI21" s="612"/>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41"/>
    </row>
    <row r="22" spans="2:103" s="29" customFormat="1" ht="36.75" customHeight="1">
      <c r="B22" s="542" t="s">
        <v>216</v>
      </c>
      <c r="C22" s="543"/>
      <c r="D22" s="543"/>
      <c r="E22" s="543"/>
      <c r="F22" s="543"/>
      <c r="G22" s="543"/>
      <c r="H22" s="543"/>
      <c r="I22" s="543"/>
      <c r="J22" s="543"/>
      <c r="K22" s="543"/>
      <c r="L22" s="543"/>
      <c r="M22" s="543"/>
      <c r="N22" s="544"/>
      <c r="O22" s="545"/>
      <c r="P22" s="545"/>
      <c r="Q22" s="545"/>
      <c r="R22" s="545"/>
      <c r="S22" s="545"/>
      <c r="T22" s="545"/>
      <c r="U22" s="545"/>
      <c r="V22" s="545"/>
      <c r="W22" s="545"/>
      <c r="X22" s="545"/>
      <c r="Y22" s="545"/>
      <c r="Z22" s="545"/>
      <c r="AA22" s="545"/>
      <c r="AB22" s="545"/>
      <c r="AC22" s="545"/>
      <c r="AD22" s="545"/>
      <c r="AE22" s="545"/>
      <c r="AF22" s="545"/>
      <c r="AG22" s="545"/>
      <c r="AH22" s="546"/>
      <c r="AI22" s="65"/>
      <c r="AJ22" s="637" t="s">
        <v>217</v>
      </c>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637"/>
      <c r="BI22" s="637"/>
      <c r="BJ22" s="637"/>
      <c r="BK22" s="637"/>
      <c r="BL22" s="637"/>
      <c r="BM22" s="637"/>
      <c r="BN22" s="637"/>
      <c r="BO22" s="637"/>
      <c r="BP22" s="637"/>
      <c r="BQ22" s="637"/>
      <c r="BR22" s="637"/>
      <c r="BS22" s="637"/>
      <c r="BT22" s="637"/>
      <c r="BU22" s="637"/>
      <c r="BV22" s="637"/>
      <c r="BW22" s="637"/>
      <c r="BX22" s="637"/>
      <c r="BY22" s="637"/>
      <c r="BZ22" s="637"/>
      <c r="CA22" s="637"/>
      <c r="CB22" s="637"/>
      <c r="CC22" s="637"/>
      <c r="CD22" s="637"/>
      <c r="CE22" s="637"/>
      <c r="CF22" s="637"/>
      <c r="CG22" s="637"/>
      <c r="CH22" s="637"/>
      <c r="CI22" s="637"/>
      <c r="CJ22" s="637"/>
      <c r="CK22" s="637"/>
      <c r="CL22" s="637"/>
      <c r="CM22" s="637"/>
      <c r="CN22" s="637"/>
    </row>
    <row r="23" spans="2:103" s="29" customFormat="1" ht="44.4" customHeight="1">
      <c r="B23" s="635" t="s">
        <v>218</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row>
    <row r="24" spans="2:103" s="29" customFormat="1" ht="11.25" customHeight="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c r="B25" s="590" t="s">
        <v>219</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c r="BT25" s="590"/>
      <c r="BU25" s="590"/>
      <c r="BV25" s="590"/>
      <c r="BW25" s="590"/>
      <c r="BX25" s="590"/>
      <c r="BY25" s="590"/>
      <c r="BZ25" s="590"/>
      <c r="CA25" s="590"/>
      <c r="CB25" s="590"/>
      <c r="CC25" s="590"/>
      <c r="CD25" s="590"/>
      <c r="CE25" s="590"/>
      <c r="CF25" s="590"/>
      <c r="CG25" s="590"/>
      <c r="CH25" s="590"/>
      <c r="CI25" s="590"/>
      <c r="CJ25" s="590"/>
      <c r="CK25" s="590"/>
      <c r="CL25" s="590"/>
      <c r="CM25" s="590"/>
      <c r="CN25" s="590"/>
      <c r="CY25" s="13"/>
    </row>
    <row r="26" spans="2:103" s="29" customFormat="1" ht="24" customHeight="1" thickBot="1">
      <c r="B26" s="532" t="s">
        <v>146</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5" customHeight="1">
      <c r="B27" s="533" t="s">
        <v>147</v>
      </c>
      <c r="C27" s="534"/>
      <c r="D27" s="534"/>
      <c r="E27" s="534"/>
      <c r="F27" s="534"/>
      <c r="G27" s="534"/>
      <c r="H27" s="534"/>
      <c r="I27" s="534"/>
      <c r="J27" s="534"/>
      <c r="K27" s="534"/>
      <c r="L27" s="565"/>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7" t="s">
        <v>152</v>
      </c>
      <c r="BN27" s="568"/>
      <c r="BO27" s="568"/>
      <c r="BP27" s="568"/>
      <c r="BQ27" s="568"/>
      <c r="BR27" s="568"/>
      <c r="BS27" s="568"/>
      <c r="BT27" s="568"/>
      <c r="BU27" s="568"/>
      <c r="BV27" s="568"/>
      <c r="BW27" s="568"/>
      <c r="BX27" s="568"/>
      <c r="BY27" s="568"/>
      <c r="BZ27" s="568"/>
      <c r="CA27" s="568"/>
      <c r="CB27" s="568"/>
      <c r="CC27" s="568"/>
      <c r="CD27" s="568"/>
      <c r="CE27" s="568"/>
      <c r="CF27" s="568"/>
      <c r="CG27" s="568"/>
      <c r="CH27" s="568"/>
      <c r="CI27" s="568"/>
      <c r="CJ27" s="568"/>
      <c r="CK27" s="568"/>
      <c r="CL27" s="568"/>
      <c r="CM27" s="568"/>
      <c r="CN27" s="569"/>
      <c r="CY27" s="13"/>
    </row>
    <row r="28" spans="2:103" s="29" customFormat="1" ht="22.95" customHeight="1">
      <c r="B28" s="535"/>
      <c r="C28" s="536"/>
      <c r="D28" s="536"/>
      <c r="E28" s="536"/>
      <c r="F28" s="536"/>
      <c r="G28" s="536"/>
      <c r="H28" s="536"/>
      <c r="I28" s="536"/>
      <c r="J28" s="536"/>
      <c r="K28" s="536"/>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570"/>
      <c r="BN28" s="570"/>
      <c r="BO28" s="570"/>
      <c r="BP28" s="570"/>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1"/>
      <c r="CY28" s="13"/>
    </row>
    <row r="29" spans="2:103" s="29" customFormat="1" ht="22.95" customHeight="1">
      <c r="B29" s="591" t="s">
        <v>90</v>
      </c>
      <c r="C29" s="404"/>
      <c r="D29" s="404"/>
      <c r="E29" s="404"/>
      <c r="F29" s="404"/>
      <c r="G29" s="404"/>
      <c r="H29" s="404"/>
      <c r="I29" s="404"/>
      <c r="J29" s="404"/>
      <c r="K29" s="404"/>
      <c r="L29" s="409"/>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1"/>
      <c r="AY29" s="415" t="s">
        <v>89</v>
      </c>
      <c r="AZ29" s="416"/>
      <c r="BA29" s="416"/>
      <c r="BB29" s="416"/>
      <c r="BC29" s="416"/>
      <c r="BD29" s="416"/>
      <c r="BE29" s="416"/>
      <c r="BF29" s="416"/>
      <c r="BG29" s="416"/>
      <c r="BH29" s="416"/>
      <c r="BI29" s="417"/>
      <c r="BJ29" s="351"/>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549"/>
      <c r="CY29" s="13"/>
    </row>
    <row r="30" spans="2:103" s="29" customFormat="1" ht="22.95" customHeight="1">
      <c r="B30" s="592"/>
      <c r="C30" s="407"/>
      <c r="D30" s="407"/>
      <c r="E30" s="407"/>
      <c r="F30" s="407"/>
      <c r="G30" s="407"/>
      <c r="H30" s="407"/>
      <c r="I30" s="407"/>
      <c r="J30" s="407"/>
      <c r="K30" s="407"/>
      <c r="L30" s="412"/>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4"/>
      <c r="AY30" s="415" t="s">
        <v>49</v>
      </c>
      <c r="AZ30" s="416"/>
      <c r="BA30" s="416"/>
      <c r="BB30" s="416"/>
      <c r="BC30" s="416"/>
      <c r="BD30" s="416"/>
      <c r="BE30" s="416"/>
      <c r="BF30" s="416"/>
      <c r="BG30" s="416"/>
      <c r="BH30" s="416"/>
      <c r="BI30" s="417"/>
      <c r="BJ30" s="351"/>
      <c r="BK30" s="352"/>
      <c r="BL30" s="352"/>
      <c r="BM30" s="352"/>
      <c r="BN30" s="352"/>
      <c r="BO30" s="352"/>
      <c r="BP30" s="352"/>
      <c r="BQ30" s="352"/>
      <c r="BR30" s="352"/>
      <c r="BS30" s="352"/>
      <c r="BT30" s="352"/>
      <c r="BU30" s="352"/>
      <c r="BV30" s="352"/>
      <c r="BW30" s="352"/>
      <c r="BX30" s="352"/>
      <c r="BY30" s="352"/>
      <c r="BZ30" s="352"/>
      <c r="CA30" s="352"/>
      <c r="CB30" s="352"/>
      <c r="CC30" s="352"/>
      <c r="CD30" s="352"/>
      <c r="CE30" s="352"/>
      <c r="CF30" s="352"/>
      <c r="CG30" s="352"/>
      <c r="CH30" s="352"/>
      <c r="CI30" s="352"/>
      <c r="CJ30" s="352"/>
      <c r="CK30" s="352"/>
      <c r="CL30" s="352"/>
      <c r="CM30" s="352"/>
      <c r="CN30" s="549"/>
      <c r="CY30" s="13"/>
    </row>
    <row r="31" spans="2:103" s="29" customFormat="1" ht="19.8">
      <c r="B31" s="596" t="s">
        <v>61</v>
      </c>
      <c r="C31" s="597"/>
      <c r="D31" s="597"/>
      <c r="E31" s="597"/>
      <c r="F31" s="597"/>
      <c r="G31" s="597"/>
      <c r="H31" s="597"/>
      <c r="I31" s="597"/>
      <c r="J31" s="597"/>
      <c r="K31" s="597"/>
      <c r="L31" s="372" t="s">
        <v>55</v>
      </c>
      <c r="M31" s="373"/>
      <c r="N31" s="373"/>
      <c r="P31" s="600"/>
      <c r="Q31" s="600"/>
      <c r="R31" s="600"/>
      <c r="S31" s="600"/>
      <c r="T31" s="600"/>
      <c r="U31" s="600"/>
      <c r="V31" s="600"/>
      <c r="W31" s="600"/>
      <c r="X31" s="600"/>
      <c r="Y31" s="600"/>
      <c r="Z31" s="600"/>
      <c r="AA31" s="600"/>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601"/>
      <c r="CY31" s="13"/>
    </row>
    <row r="32" spans="2:103" s="29" customFormat="1" ht="10.95" customHeight="1">
      <c r="B32" s="596"/>
      <c r="C32" s="597"/>
      <c r="D32" s="597"/>
      <c r="E32" s="597"/>
      <c r="F32" s="597"/>
      <c r="G32" s="597"/>
      <c r="H32" s="597"/>
      <c r="I32" s="597"/>
      <c r="J32" s="597"/>
      <c r="K32" s="597"/>
      <c r="L32" s="602"/>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c r="AT32" s="603"/>
      <c r="AU32" s="603"/>
      <c r="AV32" s="603"/>
      <c r="AW32" s="603"/>
      <c r="AX32" s="603"/>
      <c r="AY32" s="603"/>
      <c r="AZ32" s="603"/>
      <c r="BA32" s="603"/>
      <c r="BB32" s="603"/>
      <c r="BC32" s="603"/>
      <c r="BD32" s="603"/>
      <c r="BE32" s="603"/>
      <c r="BF32" s="603"/>
      <c r="BG32" s="603"/>
      <c r="BH32" s="603"/>
      <c r="BI32" s="603"/>
      <c r="BJ32" s="603"/>
      <c r="BK32" s="603"/>
      <c r="BL32" s="603"/>
      <c r="BM32" s="603"/>
      <c r="BN32" s="603"/>
      <c r="BO32" s="603"/>
      <c r="BP32" s="603"/>
      <c r="BQ32" s="603"/>
      <c r="BR32" s="603"/>
      <c r="BS32" s="603"/>
      <c r="BT32" s="603"/>
      <c r="BU32" s="603"/>
      <c r="BV32" s="603"/>
      <c r="BW32" s="603"/>
      <c r="BX32" s="603"/>
      <c r="BY32" s="603"/>
      <c r="BZ32" s="603"/>
      <c r="CA32" s="603"/>
      <c r="CB32" s="603"/>
      <c r="CC32" s="603"/>
      <c r="CD32" s="603"/>
      <c r="CE32" s="603"/>
      <c r="CF32" s="603"/>
      <c r="CG32" s="603"/>
      <c r="CH32" s="603"/>
      <c r="CI32" s="603"/>
      <c r="CJ32" s="603"/>
      <c r="CK32" s="603"/>
      <c r="CL32" s="603"/>
      <c r="CM32" s="603"/>
      <c r="CN32" s="604"/>
      <c r="CY32" s="13"/>
    </row>
    <row r="33" spans="2:153" s="29" customFormat="1" ht="18" customHeight="1">
      <c r="B33" s="598"/>
      <c r="C33" s="599"/>
      <c r="D33" s="599"/>
      <c r="E33" s="599"/>
      <c r="F33" s="599"/>
      <c r="G33" s="599"/>
      <c r="H33" s="599"/>
      <c r="I33" s="599"/>
      <c r="J33" s="599"/>
      <c r="K33" s="599"/>
      <c r="L33" s="605"/>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06"/>
      <c r="BW33" s="606"/>
      <c r="BX33" s="606"/>
      <c r="BY33" s="606"/>
      <c r="BZ33" s="606"/>
      <c r="CA33" s="606"/>
      <c r="CB33" s="606"/>
      <c r="CC33" s="606"/>
      <c r="CD33" s="606"/>
      <c r="CE33" s="606"/>
      <c r="CF33" s="606"/>
      <c r="CG33" s="606"/>
      <c r="CH33" s="606"/>
      <c r="CI33" s="606"/>
      <c r="CJ33" s="606"/>
      <c r="CK33" s="606"/>
      <c r="CL33" s="606"/>
      <c r="CM33" s="606"/>
      <c r="CN33" s="607"/>
      <c r="CY33" s="13"/>
    </row>
    <row r="34" spans="2:153" s="29" customFormat="1" ht="22.95" customHeight="1">
      <c r="B34" s="593" t="s">
        <v>88</v>
      </c>
      <c r="C34" s="416"/>
      <c r="D34" s="416"/>
      <c r="E34" s="416"/>
      <c r="F34" s="416"/>
      <c r="G34" s="416"/>
      <c r="H34" s="416"/>
      <c r="I34" s="416"/>
      <c r="J34" s="416"/>
      <c r="K34" s="416"/>
      <c r="L34" s="412"/>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4"/>
      <c r="AY34" s="415" t="s">
        <v>87</v>
      </c>
      <c r="AZ34" s="416"/>
      <c r="BA34" s="416"/>
      <c r="BB34" s="416"/>
      <c r="BC34" s="416"/>
      <c r="BD34" s="416"/>
      <c r="BE34" s="416"/>
      <c r="BF34" s="416"/>
      <c r="BG34" s="416"/>
      <c r="BH34" s="416"/>
      <c r="BI34" s="417"/>
      <c r="BJ34" s="434"/>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594"/>
      <c r="CY34" s="13"/>
    </row>
    <row r="35" spans="2:153" s="29" customFormat="1" ht="22.95" customHeight="1">
      <c r="B35" s="593" t="s">
        <v>86</v>
      </c>
      <c r="C35" s="416"/>
      <c r="D35" s="416"/>
      <c r="E35" s="416"/>
      <c r="F35" s="416"/>
      <c r="G35" s="416"/>
      <c r="H35" s="416"/>
      <c r="I35" s="416"/>
      <c r="J35" s="416"/>
      <c r="K35" s="416"/>
      <c r="L35" s="412"/>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4"/>
      <c r="AY35" s="415" t="s">
        <v>45</v>
      </c>
      <c r="AZ35" s="416"/>
      <c r="BA35" s="416"/>
      <c r="BB35" s="416"/>
      <c r="BC35" s="416"/>
      <c r="BD35" s="416"/>
      <c r="BE35" s="416"/>
      <c r="BF35" s="416"/>
      <c r="BG35" s="416"/>
      <c r="BH35" s="416"/>
      <c r="BI35" s="417"/>
      <c r="BJ35" s="431"/>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595"/>
      <c r="CY35" s="13"/>
    </row>
    <row r="36" spans="2:153" s="29" customFormat="1" ht="3.6" customHeight="1">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2.2">
      <c r="B37" s="572" t="s">
        <v>148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574"/>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2" customHeight="1">
      <c r="B38" s="575" t="s">
        <v>85</v>
      </c>
      <c r="C38" s="552"/>
      <c r="D38" s="552"/>
      <c r="E38" s="552"/>
      <c r="F38" s="552"/>
      <c r="G38" s="552"/>
      <c r="H38" s="552"/>
      <c r="I38" s="552"/>
      <c r="J38" s="552"/>
      <c r="K38" s="552"/>
      <c r="L38" s="552"/>
      <c r="M38" s="553"/>
      <c r="N38" s="554" t="s">
        <v>84</v>
      </c>
      <c r="O38" s="555"/>
      <c r="P38" s="555"/>
      <c r="Q38" s="555"/>
      <c r="R38" s="555"/>
      <c r="S38" s="555"/>
      <c r="T38" s="555"/>
      <c r="U38" s="555"/>
      <c r="V38" s="556"/>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557"/>
      <c r="CA38" s="557"/>
      <c r="CB38" s="557"/>
      <c r="CC38" s="557"/>
      <c r="CD38" s="557"/>
      <c r="CE38" s="557"/>
      <c r="CF38" s="557"/>
      <c r="CG38" s="557"/>
      <c r="CH38" s="557"/>
      <c r="CI38" s="557"/>
      <c r="CJ38" s="557"/>
      <c r="CK38" s="557"/>
      <c r="CL38" s="557"/>
      <c r="CM38" s="557"/>
      <c r="CN38" s="576"/>
      <c r="CO38" s="62"/>
      <c r="CP38" s="62"/>
    </row>
    <row r="39" spans="2:153" s="64" customFormat="1" ht="35.4" customHeight="1">
      <c r="B39" s="620" t="s">
        <v>83</v>
      </c>
      <c r="C39" s="621"/>
      <c r="D39" s="621"/>
      <c r="E39" s="621"/>
      <c r="F39" s="621"/>
      <c r="G39" s="621"/>
      <c r="H39" s="621"/>
      <c r="I39" s="621"/>
      <c r="J39" s="621"/>
      <c r="K39" s="621"/>
      <c r="L39" s="621"/>
      <c r="M39" s="622"/>
      <c r="N39" s="623"/>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5"/>
      <c r="AU39" s="626" t="s">
        <v>82</v>
      </c>
      <c r="AV39" s="627"/>
      <c r="AW39" s="627"/>
      <c r="AX39" s="627"/>
      <c r="AY39" s="627"/>
      <c r="AZ39" s="627"/>
      <c r="BA39" s="627"/>
      <c r="BB39" s="627"/>
      <c r="BC39" s="627"/>
      <c r="BD39" s="627"/>
      <c r="BE39" s="627"/>
      <c r="BF39" s="627"/>
      <c r="BG39" s="627"/>
      <c r="BH39" s="628"/>
      <c r="BI39" s="623"/>
      <c r="BJ39" s="624"/>
      <c r="BK39" s="624"/>
      <c r="BL39" s="624"/>
      <c r="BM39" s="624"/>
      <c r="BN39" s="624"/>
      <c r="BO39" s="624"/>
      <c r="BP39" s="624"/>
      <c r="BQ39" s="624"/>
      <c r="BR39" s="624"/>
      <c r="BS39" s="624"/>
      <c r="BT39" s="624"/>
      <c r="BU39" s="624"/>
      <c r="BV39" s="624"/>
      <c r="BW39" s="624"/>
      <c r="BX39" s="624"/>
      <c r="BY39" s="624"/>
      <c r="BZ39" s="624"/>
      <c r="CA39" s="624"/>
      <c r="CB39" s="624"/>
      <c r="CC39" s="624"/>
      <c r="CD39" s="624"/>
      <c r="CE39" s="624"/>
      <c r="CF39" s="624"/>
      <c r="CG39" s="624"/>
      <c r="CH39" s="624"/>
      <c r="CI39" s="624"/>
      <c r="CJ39" s="624"/>
      <c r="CK39" s="624"/>
      <c r="CL39" s="624"/>
      <c r="CM39" s="624"/>
      <c r="CN39" s="629"/>
    </row>
    <row r="40" spans="2:153" s="29" customFormat="1" ht="35.4" customHeight="1">
      <c r="B40" s="630" t="s">
        <v>81</v>
      </c>
      <c r="C40" s="631"/>
      <c r="D40" s="631"/>
      <c r="E40" s="631"/>
      <c r="F40" s="631"/>
      <c r="G40" s="631"/>
      <c r="H40" s="631"/>
      <c r="I40" s="631"/>
      <c r="J40" s="631"/>
      <c r="K40" s="631"/>
      <c r="L40" s="631"/>
      <c r="M40" s="631"/>
      <c r="N40" s="544"/>
      <c r="O40" s="545"/>
      <c r="P40" s="545"/>
      <c r="Q40" s="545"/>
      <c r="R40" s="545"/>
      <c r="S40" s="545"/>
      <c r="T40" s="545"/>
      <c r="U40" s="545"/>
      <c r="V40" s="545"/>
      <c r="W40" s="545"/>
      <c r="X40" s="545"/>
      <c r="Y40" s="546"/>
      <c r="Z40" s="615" t="s">
        <v>80</v>
      </c>
      <c r="AA40" s="616"/>
      <c r="AB40" s="616"/>
      <c r="AC40" s="616"/>
      <c r="AD40" s="616"/>
      <c r="AE40" s="616"/>
      <c r="AF40" s="616"/>
      <c r="AG40" s="616"/>
      <c r="AH40" s="616"/>
      <c r="AI40" s="616"/>
      <c r="AJ40" s="616"/>
      <c r="AK40" s="616"/>
      <c r="AL40" s="544"/>
      <c r="AM40" s="545"/>
      <c r="AN40" s="545"/>
      <c r="AO40" s="545"/>
      <c r="AP40" s="545"/>
      <c r="AQ40" s="545"/>
      <c r="AR40" s="545"/>
      <c r="AS40" s="545"/>
      <c r="AT40" s="545"/>
      <c r="AU40" s="609" t="s">
        <v>79</v>
      </c>
      <c r="AV40" s="610"/>
      <c r="AW40" s="610"/>
      <c r="AX40" s="610"/>
      <c r="AY40" s="610"/>
      <c r="AZ40" s="610"/>
      <c r="BA40" s="610"/>
      <c r="BB40" s="610"/>
      <c r="BC40" s="610"/>
      <c r="BD40" s="610"/>
      <c r="BE40" s="610"/>
      <c r="BF40" s="610"/>
      <c r="BG40" s="610"/>
      <c r="BH40" s="611"/>
      <c r="BI40" s="612"/>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4"/>
    </row>
    <row r="41" spans="2:153" s="29" customFormat="1" ht="36.75" customHeight="1" thickBot="1">
      <c r="B41" s="632" t="s">
        <v>78</v>
      </c>
      <c r="C41" s="633"/>
      <c r="D41" s="633"/>
      <c r="E41" s="633"/>
      <c r="F41" s="633"/>
      <c r="G41" s="633"/>
      <c r="H41" s="633"/>
      <c r="I41" s="633"/>
      <c r="J41" s="633"/>
      <c r="K41" s="633"/>
      <c r="L41" s="633"/>
      <c r="M41" s="633"/>
      <c r="N41" s="634"/>
      <c r="O41" s="608"/>
      <c r="P41" s="608"/>
      <c r="Q41" s="608"/>
      <c r="R41" s="608"/>
      <c r="S41" s="608"/>
      <c r="T41" s="608"/>
      <c r="U41" s="608"/>
      <c r="V41" s="608"/>
      <c r="W41" s="608"/>
      <c r="X41" s="608"/>
      <c r="Y41" s="608"/>
      <c r="Z41" s="608"/>
      <c r="AA41" s="608"/>
      <c r="AB41" s="608"/>
      <c r="AC41" s="608"/>
      <c r="AD41" s="608"/>
      <c r="AE41" s="608"/>
      <c r="AF41" s="608"/>
      <c r="AG41" s="608"/>
      <c r="AH41" s="617"/>
      <c r="AI41" s="72"/>
      <c r="AJ41" s="618" t="s">
        <v>220</v>
      </c>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618"/>
      <c r="BQ41" s="618"/>
      <c r="BR41" s="618"/>
      <c r="BS41" s="618"/>
      <c r="BT41" s="618"/>
      <c r="BU41" s="618"/>
      <c r="BV41" s="618"/>
      <c r="BW41" s="618"/>
      <c r="BX41" s="618"/>
      <c r="BY41" s="618"/>
      <c r="BZ41" s="618"/>
      <c r="CA41" s="618"/>
      <c r="CB41" s="618"/>
      <c r="CC41" s="618"/>
      <c r="CD41" s="618"/>
      <c r="CE41" s="618"/>
      <c r="CF41" s="618"/>
      <c r="CG41" s="618"/>
      <c r="CH41" s="618"/>
      <c r="CI41" s="618"/>
      <c r="CJ41" s="618"/>
      <c r="CK41" s="618"/>
      <c r="CL41" s="618"/>
      <c r="CM41" s="618"/>
      <c r="CN41" s="619"/>
    </row>
    <row r="42" spans="2:153" s="29" customFormat="1" ht="6" customHeight="1">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c r="B43" s="635" t="s">
        <v>149</v>
      </c>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c r="BV43" s="635"/>
      <c r="BW43" s="635"/>
      <c r="BX43" s="635"/>
      <c r="BY43" s="635"/>
      <c r="BZ43" s="635"/>
      <c r="CA43" s="635"/>
      <c r="CB43" s="635"/>
      <c r="CC43" s="635"/>
      <c r="CD43" s="635"/>
      <c r="CE43" s="635"/>
      <c r="CF43" s="635"/>
      <c r="CG43" s="635"/>
      <c r="CH43" s="635"/>
      <c r="CI43" s="635"/>
      <c r="CJ43" s="635"/>
      <c r="CK43" s="635"/>
      <c r="CL43" s="635"/>
      <c r="CM43" s="635"/>
      <c r="CN43" s="635"/>
      <c r="CO43" s="635"/>
    </row>
    <row r="44" spans="2:153" s="29" customFormat="1" ht="13.95" customHeigh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L29">
    <cfRule type="cellIs" dxfId="113" priority="51" operator="equal">
      <formula>""</formula>
    </cfRule>
  </conditionalFormatting>
  <conditionalFormatting sqref="L32">
    <cfRule type="cellIs" dxfId="112" priority="45" operator="equal">
      <formula>""</formula>
    </cfRule>
  </conditionalFormatting>
  <conditionalFormatting sqref="L34:L35">
    <cfRule type="cellIs" dxfId="111" priority="47" operator="equal">
      <formula>""</formula>
    </cfRule>
  </conditionalFormatting>
  <conditionalFormatting sqref="N20">
    <cfRule type="cellIs" dxfId="110" priority="17" operator="equal">
      <formula>""</formula>
    </cfRule>
  </conditionalFormatting>
  <conditionalFormatting sqref="N39">
    <cfRule type="cellIs" dxfId="109" priority="34" operator="equal">
      <formula>""</formula>
    </cfRule>
  </conditionalFormatting>
  <conditionalFormatting sqref="N21:Y22">
    <cfRule type="cellIs" dxfId="108" priority="6" operator="equal">
      <formula>""</formula>
    </cfRule>
  </conditionalFormatting>
  <conditionalFormatting sqref="N40:Y41">
    <cfRule type="cellIs" dxfId="107" priority="23" operator="equal">
      <formula>""</formula>
    </cfRule>
  </conditionalFormatting>
  <conditionalFormatting sqref="P31">
    <cfRule type="cellIs" dxfId="106" priority="46" operator="equal">
      <formula>""</formula>
    </cfRule>
  </conditionalFormatting>
  <conditionalFormatting sqref="V19:CN19">
    <cfRule type="cellIs" dxfId="105" priority="19" operator="equal">
      <formula>""</formula>
    </cfRule>
  </conditionalFormatting>
  <conditionalFormatting sqref="V38:CN38">
    <cfRule type="cellIs" dxfId="104" priority="36" operator="equal">
      <formula>""</formula>
    </cfRule>
  </conditionalFormatting>
  <conditionalFormatting sqref="Z22:AH22">
    <cfRule type="cellIs" dxfId="103" priority="3" operator="equal">
      <formula>""</formula>
    </cfRule>
  </conditionalFormatting>
  <conditionalFormatting sqref="Z41:AH41">
    <cfRule type="cellIs" dxfId="102" priority="20" operator="equal">
      <formula>""</formula>
    </cfRule>
  </conditionalFormatting>
  <conditionalFormatting sqref="AL21:AT21">
    <cfRule type="cellIs" dxfId="101" priority="10" operator="equal">
      <formula>""</formula>
    </cfRule>
  </conditionalFormatting>
  <conditionalFormatting sqref="AL40:AT40">
    <cfRule type="cellIs" dxfId="100" priority="27" operator="equal">
      <formula>""</formula>
    </cfRule>
  </conditionalFormatting>
  <conditionalFormatting sqref="AU20 BI20">
    <cfRule type="cellIs" dxfId="99" priority="18" operator="equal">
      <formula>""</formula>
    </cfRule>
  </conditionalFormatting>
  <conditionalFormatting sqref="AU39 BI39">
    <cfRule type="cellIs" dxfId="98" priority="35" operator="equal">
      <formula>""</formula>
    </cfRule>
  </conditionalFormatting>
  <conditionalFormatting sqref="BJ29:BJ30">
    <cfRule type="cellIs" dxfId="97" priority="52" operator="equal">
      <formula>""</formula>
    </cfRule>
  </conditionalFormatting>
  <conditionalFormatting sqref="BJ34:BJ35">
    <cfRule type="cellIs" dxfId="96" priority="48" operator="equal">
      <formula>""</formula>
    </cfRule>
  </conditionalFormatting>
  <conditionalFormatting sqref="BV1">
    <cfRule type="cellIs" dxfId="95"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69" orientation="portrait" blackAndWhite="1" r:id="rId1"/>
  <drawing r:id="rId2"/>
  <legacyDrawing r:id="rId3"/>
  <controls>
    <mc:AlternateContent xmlns:mc="http://schemas.openxmlformats.org/markup-compatibility/2006">
      <mc:Choice Requires="x14">
        <control shapeId="3076" r:id="rId4" name="CheckBox4">
          <controlPr defaultSize="0" autoLine="0" autoPict="0" r:id="rId5">
            <anchor>
              <from>
                <xdr:col>61</xdr:col>
                <xdr:colOff>60960</xdr:colOff>
                <xdr:row>39</xdr:row>
                <xdr:rowOff>38100</xdr:rowOff>
              </from>
              <to>
                <xdr:col>70</xdr:col>
                <xdr:colOff>22860</xdr:colOff>
                <xdr:row>39</xdr:row>
                <xdr:rowOff>441960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autoPict="0" r:id="rId7">
            <anchor>
              <from>
                <xdr:col>71</xdr:col>
                <xdr:colOff>76200</xdr:colOff>
                <xdr:row>39</xdr:row>
                <xdr:rowOff>45720</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autoPict="0" r:id="rId9">
            <anchor>
              <from>
                <xdr:col>82</xdr:col>
                <xdr:colOff>53340</xdr:colOff>
                <xdr:row>39</xdr:row>
                <xdr:rowOff>38100</xdr:rowOff>
              </from>
              <to>
                <xdr:col>91</xdr:col>
                <xdr:colOff>91440</xdr:colOff>
                <xdr:row>39</xdr:row>
                <xdr:rowOff>441960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autoPict="0" r:id="rId11">
            <anchor>
              <from>
                <xdr:col>61</xdr:col>
                <xdr:colOff>60960</xdr:colOff>
                <xdr:row>20</xdr:row>
                <xdr:rowOff>38100</xdr:rowOff>
              </from>
              <to>
                <xdr:col>70</xdr:col>
                <xdr:colOff>22860</xdr:colOff>
                <xdr:row>20</xdr:row>
                <xdr:rowOff>441960</xdr:rowOff>
              </to>
            </anchor>
          </controlPr>
        </control>
      </mc:Choice>
      <mc:Fallback>
        <control shapeId="3079" r:id="rId10" name="CheckBox7"/>
      </mc:Fallback>
    </mc:AlternateContent>
    <mc:AlternateContent xmlns:mc="http://schemas.openxmlformats.org/markup-compatibility/2006">
      <mc:Choice Requires="x14">
        <control shapeId="3080" r:id="rId12" name="CheckBox8">
          <controlPr defaultSize="0" autoLine="0" autoPict="0" r:id="rId13">
            <anchor>
              <from>
                <xdr:col>71</xdr:col>
                <xdr:colOff>76200</xdr:colOff>
                <xdr:row>20</xdr:row>
                <xdr:rowOff>45720</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81" r:id="rId14" name="CheckBox9">
          <controlPr defaultSize="0" autoLine="0" autoPict="0" r:id="rId15">
            <anchor>
              <from>
                <xdr:col>82</xdr:col>
                <xdr:colOff>53340</xdr:colOff>
                <xdr:row>20</xdr:row>
                <xdr:rowOff>38100</xdr:rowOff>
              </from>
              <to>
                <xdr:col>91</xdr:col>
                <xdr:colOff>91440</xdr:colOff>
                <xdr:row>20</xdr:row>
                <xdr:rowOff>441960</xdr:rowOff>
              </to>
            </anchor>
          </controlPr>
        </control>
      </mc:Choice>
      <mc:Fallback>
        <control shapeId="3081" r:id="rId14" name="CheckBox9"/>
      </mc:Fallback>
    </mc:AlternateContent>
    <mc:AlternateContent xmlns:mc="http://schemas.openxmlformats.org/markup-compatibility/2006">
      <mc:Choice Requires="x14">
        <control shapeId="3082" r:id="rId16" name="CheckBox10">
          <controlPr defaultSize="0" autoLine="0" autoPict="0" r:id="rId17">
            <anchor>
              <from>
                <xdr:col>13</xdr:col>
                <xdr:colOff>68580</xdr:colOff>
                <xdr:row>26</xdr:row>
                <xdr:rowOff>137160</xdr:rowOff>
              </from>
              <to>
                <xdr:col>35</xdr:col>
                <xdr:colOff>91440</xdr:colOff>
                <xdr:row>27</xdr:row>
                <xdr:rowOff>205740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autoPict="0" r:id="rId19">
            <anchor>
              <from>
                <xdr:col>36</xdr:col>
                <xdr:colOff>30480</xdr:colOff>
                <xdr:row>26</xdr:row>
                <xdr:rowOff>129540</xdr:rowOff>
              </from>
              <to>
                <xdr:col>53</xdr:col>
                <xdr:colOff>60960</xdr:colOff>
                <xdr:row>27</xdr:row>
                <xdr:rowOff>198120</xdr:rowOff>
              </to>
            </anchor>
          </controlPr>
        </control>
      </mc:Choice>
      <mc:Fallback>
        <control shapeId="3083" r:id="rId18" name="CheckBox11"/>
      </mc:Fallback>
    </mc:AlternateContent>
    <mc:AlternateContent xmlns:mc="http://schemas.openxmlformats.org/markup-compatibility/2006">
      <mc:Choice Requires="x14">
        <control shapeId="3084" r:id="rId20" name="CheckBox12">
          <controlPr defaultSize="0" autoLine="0" autoPict="0" r:id="rId21">
            <anchor>
              <from>
                <xdr:col>54</xdr:col>
                <xdr:colOff>15240</xdr:colOff>
                <xdr:row>26</xdr:row>
                <xdr:rowOff>121920</xdr:rowOff>
              </from>
              <to>
                <xdr:col>62</xdr:col>
                <xdr:colOff>45720</xdr:colOff>
                <xdr:row>27</xdr:row>
                <xdr:rowOff>190500</xdr:rowOff>
              </to>
            </anchor>
          </controlPr>
        </control>
      </mc:Choice>
      <mc:Fallback>
        <control shapeId="3084" r:id="rId20"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view="pageBreakPreview" zoomScale="85" zoomScaleNormal="100" zoomScaleSheetLayoutView="85" workbookViewId="0"/>
  </sheetViews>
  <sheetFormatPr defaultColWidth="1.19921875" defaultRowHeight="16.2"/>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s="29" customFormat="1" ht="19.2" customHeight="1">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5" t="s">
        <v>35</v>
      </c>
      <c r="BI1" s="376"/>
      <c r="BJ1" s="376"/>
      <c r="BK1" s="376"/>
      <c r="BL1" s="376"/>
      <c r="BM1" s="376"/>
      <c r="BN1" s="376"/>
      <c r="BO1" s="376"/>
      <c r="BP1" s="376"/>
      <c r="BQ1" s="376"/>
      <c r="BR1" s="376"/>
      <c r="BS1" s="376"/>
      <c r="BT1" s="376"/>
      <c r="BU1" s="377"/>
      <c r="BV1" s="577">
        <f t="array" ref="BV1">'実績報告書(第一面）'!BW1:CP3</f>
        <v>0</v>
      </c>
      <c r="BW1" s="578"/>
      <c r="BX1" s="578"/>
      <c r="BY1" s="578"/>
      <c r="BZ1" s="578"/>
      <c r="CA1" s="578"/>
      <c r="CB1" s="578"/>
      <c r="CC1" s="578"/>
      <c r="CD1" s="578"/>
      <c r="CE1" s="578"/>
      <c r="CF1" s="578"/>
      <c r="CG1" s="578"/>
      <c r="CH1" s="578"/>
      <c r="CI1" s="578"/>
      <c r="CJ1" s="578"/>
      <c r="CK1" s="578"/>
      <c r="CL1" s="578"/>
      <c r="CM1" s="578"/>
      <c r="CN1" s="578"/>
      <c r="CO1" s="579"/>
    </row>
    <row r="2" spans="2:103" s="29" customFormat="1" ht="16.2" customHeight="1">
      <c r="B2" s="41" t="s">
        <v>363</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7" t="s">
        <v>34</v>
      </c>
      <c r="BI2" s="388"/>
      <c r="BJ2" s="388"/>
      <c r="BK2" s="388"/>
      <c r="BL2" s="388"/>
      <c r="BM2" s="388"/>
      <c r="BN2" s="388"/>
      <c r="BO2" s="388"/>
      <c r="BP2" s="388"/>
      <c r="BQ2" s="388"/>
      <c r="BR2" s="388"/>
      <c r="BS2" s="388"/>
      <c r="BT2" s="388"/>
      <c r="BU2" s="389"/>
      <c r="BV2" s="580"/>
      <c r="BW2" s="581"/>
      <c r="BX2" s="581"/>
      <c r="BY2" s="581"/>
      <c r="BZ2" s="581"/>
      <c r="CA2" s="581"/>
      <c r="CB2" s="581"/>
      <c r="CC2" s="581"/>
      <c r="CD2" s="581"/>
      <c r="CE2" s="581"/>
      <c r="CF2" s="581"/>
      <c r="CG2" s="581"/>
      <c r="CH2" s="581"/>
      <c r="CI2" s="581"/>
      <c r="CJ2" s="581"/>
      <c r="CK2" s="581"/>
      <c r="CL2" s="581"/>
      <c r="CM2" s="581"/>
      <c r="CN2" s="581"/>
      <c r="CO2" s="582"/>
    </row>
    <row r="3" spans="2:103" s="29" customFormat="1" ht="16.2" customHeight="1" thickBot="1">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0"/>
      <c r="BI3" s="391"/>
      <c r="BJ3" s="391"/>
      <c r="BK3" s="391"/>
      <c r="BL3" s="391"/>
      <c r="BM3" s="391"/>
      <c r="BN3" s="391"/>
      <c r="BO3" s="391"/>
      <c r="BP3" s="391"/>
      <c r="BQ3" s="391"/>
      <c r="BR3" s="391"/>
      <c r="BS3" s="391"/>
      <c r="BT3" s="391"/>
      <c r="BU3" s="392"/>
      <c r="BV3" s="583"/>
      <c r="BW3" s="584"/>
      <c r="BX3" s="584"/>
      <c r="BY3" s="584"/>
      <c r="BZ3" s="584"/>
      <c r="CA3" s="584"/>
      <c r="CB3" s="584"/>
      <c r="CC3" s="584"/>
      <c r="CD3" s="584"/>
      <c r="CE3" s="584"/>
      <c r="CF3" s="584"/>
      <c r="CG3" s="584"/>
      <c r="CH3" s="584"/>
      <c r="CI3" s="584"/>
      <c r="CJ3" s="584"/>
      <c r="CK3" s="584"/>
      <c r="CL3" s="584"/>
      <c r="CM3" s="584"/>
      <c r="CN3" s="584"/>
      <c r="CO3" s="585"/>
    </row>
    <row r="4" spans="2:103" s="29" customFormat="1" ht="19.8">
      <c r="B4" s="320" t="s">
        <v>150</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row>
    <row r="5" spans="2:103" s="29" customFormat="1" ht="10.95" customHeight="1">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c r="B6" s="647" t="s">
        <v>91</v>
      </c>
      <c r="C6" s="648"/>
      <c r="D6" s="648"/>
      <c r="E6" s="648"/>
      <c r="F6" s="648"/>
      <c r="G6" s="648"/>
      <c r="H6" s="648"/>
      <c r="I6" s="648"/>
      <c r="J6" s="648"/>
      <c r="K6" s="648"/>
      <c r="L6" s="648"/>
      <c r="M6" s="648"/>
      <c r="N6" s="648"/>
      <c r="O6" s="648"/>
      <c r="P6" s="648"/>
      <c r="Q6" s="648"/>
      <c r="R6" s="648"/>
      <c r="S6" s="648"/>
      <c r="T6" s="649"/>
      <c r="U6" s="587" t="str">
        <f t="array" ref="U6">IF('実績報告書(第一面）'!L16:AX17&lt;&gt;"",'実績報告書(第一面）'!L16:AX17,IF('実績報告書(第一面）'!L25:AX26&lt;&gt;"",'実績報告書(第一面）'!L25:AX26&amp;"　"&amp;'実績報告書(第一面）'!BJ25:CO25&amp;"　"&amp;'実績報告書(第一面）'!BJ26:CO26,""))</f>
        <v/>
      </c>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c r="BX6" s="588"/>
      <c r="BY6" s="588"/>
      <c r="BZ6" s="588"/>
      <c r="CA6" s="588"/>
      <c r="CB6" s="588"/>
      <c r="CC6" s="588"/>
      <c r="CD6" s="588"/>
      <c r="CE6" s="588"/>
      <c r="CF6" s="588"/>
      <c r="CG6" s="588"/>
      <c r="CH6" s="588"/>
      <c r="CI6" s="588"/>
      <c r="CJ6" s="588"/>
      <c r="CK6" s="588"/>
      <c r="CL6" s="588"/>
      <c r="CM6" s="588"/>
      <c r="CN6" s="589"/>
    </row>
    <row r="7" spans="2:103" s="29" customFormat="1" ht="11.25" customHeight="1">
      <c r="X7" s="56"/>
      <c r="Y7" s="56"/>
      <c r="Z7" s="56"/>
      <c r="AA7" s="56"/>
      <c r="AB7" s="56"/>
      <c r="AM7" s="56"/>
      <c r="AN7" s="56"/>
      <c r="AO7" s="56"/>
      <c r="AP7" s="56"/>
      <c r="AQ7" s="28"/>
      <c r="AR7" s="28"/>
    </row>
    <row r="8" spans="2:103" s="29" customFormat="1" ht="46.5" customHeight="1">
      <c r="B8" s="635" t="s">
        <v>151</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row>
    <row r="9" spans="2:103" s="29" customFormat="1" ht="11.25" customHeight="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c r="B10" s="590" t="s">
        <v>221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Y10" s="13"/>
    </row>
    <row r="11" spans="2:103" s="29" customFormat="1" ht="24" customHeight="1" thickBot="1">
      <c r="B11" s="532" t="s">
        <v>146</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5" customHeight="1">
      <c r="B12" s="533" t="s">
        <v>147</v>
      </c>
      <c r="C12" s="534"/>
      <c r="D12" s="534"/>
      <c r="E12" s="534"/>
      <c r="F12" s="534"/>
      <c r="G12" s="534"/>
      <c r="H12" s="534"/>
      <c r="I12" s="534"/>
      <c r="J12" s="534"/>
      <c r="K12" s="534"/>
      <c r="L12" s="565"/>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566"/>
      <c r="BB12" s="566"/>
      <c r="BC12" s="566"/>
      <c r="BD12" s="566"/>
      <c r="BE12" s="566"/>
      <c r="BF12" s="566"/>
      <c r="BG12" s="566"/>
      <c r="BH12" s="566"/>
      <c r="BI12" s="566"/>
      <c r="BJ12" s="566"/>
      <c r="BK12" s="566"/>
      <c r="BL12" s="566"/>
      <c r="BM12" s="642" t="s">
        <v>152</v>
      </c>
      <c r="BN12" s="643"/>
      <c r="BO12" s="643"/>
      <c r="BP12" s="643"/>
      <c r="BQ12" s="643"/>
      <c r="BR12" s="643"/>
      <c r="BS12" s="643"/>
      <c r="BT12" s="643"/>
      <c r="BU12" s="643"/>
      <c r="BV12" s="643"/>
      <c r="BW12" s="643"/>
      <c r="BX12" s="643"/>
      <c r="BY12" s="643"/>
      <c r="BZ12" s="643"/>
      <c r="CA12" s="643"/>
      <c r="CB12" s="643"/>
      <c r="CC12" s="643"/>
      <c r="CD12" s="643"/>
      <c r="CE12" s="643"/>
      <c r="CF12" s="643"/>
      <c r="CG12" s="643"/>
      <c r="CH12" s="643"/>
      <c r="CI12" s="643"/>
      <c r="CJ12" s="643"/>
      <c r="CK12" s="643"/>
      <c r="CL12" s="643"/>
      <c r="CM12" s="643"/>
      <c r="CN12" s="644"/>
      <c r="CY12" s="13"/>
    </row>
    <row r="13" spans="2:103" s="29" customFormat="1" ht="22.95" customHeight="1">
      <c r="B13" s="535"/>
      <c r="C13" s="536"/>
      <c r="D13" s="536"/>
      <c r="E13" s="536"/>
      <c r="F13" s="536"/>
      <c r="G13" s="536"/>
      <c r="H13" s="536"/>
      <c r="I13" s="536"/>
      <c r="J13" s="536"/>
      <c r="K13" s="536"/>
      <c r="L13" s="412"/>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645"/>
      <c r="BN13" s="645"/>
      <c r="BO13" s="645"/>
      <c r="BP13" s="645"/>
      <c r="BQ13" s="645"/>
      <c r="BR13" s="645"/>
      <c r="BS13" s="645"/>
      <c r="BT13" s="645"/>
      <c r="BU13" s="645"/>
      <c r="BV13" s="645"/>
      <c r="BW13" s="645"/>
      <c r="BX13" s="645"/>
      <c r="BY13" s="645"/>
      <c r="BZ13" s="645"/>
      <c r="CA13" s="645"/>
      <c r="CB13" s="645"/>
      <c r="CC13" s="645"/>
      <c r="CD13" s="645"/>
      <c r="CE13" s="645"/>
      <c r="CF13" s="645"/>
      <c r="CG13" s="645"/>
      <c r="CH13" s="645"/>
      <c r="CI13" s="645"/>
      <c r="CJ13" s="645"/>
      <c r="CK13" s="645"/>
      <c r="CL13" s="645"/>
      <c r="CM13" s="645"/>
      <c r="CN13" s="646"/>
      <c r="CY13" s="13"/>
    </row>
    <row r="14" spans="2:103" s="29" customFormat="1" ht="22.95" customHeight="1">
      <c r="B14" s="591" t="s">
        <v>90</v>
      </c>
      <c r="C14" s="404"/>
      <c r="D14" s="404"/>
      <c r="E14" s="404"/>
      <c r="F14" s="404"/>
      <c r="G14" s="404"/>
      <c r="H14" s="404"/>
      <c r="I14" s="404"/>
      <c r="J14" s="404"/>
      <c r="K14" s="404"/>
      <c r="L14" s="409"/>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c r="AY14" s="415" t="s">
        <v>89</v>
      </c>
      <c r="AZ14" s="416"/>
      <c r="BA14" s="416"/>
      <c r="BB14" s="416"/>
      <c r="BC14" s="416"/>
      <c r="BD14" s="416"/>
      <c r="BE14" s="416"/>
      <c r="BF14" s="416"/>
      <c r="BG14" s="416"/>
      <c r="BH14" s="416"/>
      <c r="BI14" s="417"/>
      <c r="BJ14" s="351"/>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549"/>
      <c r="CY14" s="13"/>
    </row>
    <row r="15" spans="2:103" s="29" customFormat="1" ht="22.95" customHeight="1">
      <c r="B15" s="592"/>
      <c r="C15" s="407"/>
      <c r="D15" s="407"/>
      <c r="E15" s="407"/>
      <c r="F15" s="407"/>
      <c r="G15" s="407"/>
      <c r="H15" s="407"/>
      <c r="I15" s="407"/>
      <c r="J15" s="407"/>
      <c r="K15" s="407"/>
      <c r="L15" s="412"/>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4"/>
      <c r="AY15" s="415" t="s">
        <v>49</v>
      </c>
      <c r="AZ15" s="416"/>
      <c r="BA15" s="416"/>
      <c r="BB15" s="416"/>
      <c r="BC15" s="416"/>
      <c r="BD15" s="416"/>
      <c r="BE15" s="416"/>
      <c r="BF15" s="416"/>
      <c r="BG15" s="416"/>
      <c r="BH15" s="416"/>
      <c r="BI15" s="417"/>
      <c r="BJ15" s="351"/>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549"/>
      <c r="CY15" s="13"/>
    </row>
    <row r="16" spans="2:103" s="29" customFormat="1" ht="19.8">
      <c r="B16" s="596" t="s">
        <v>61</v>
      </c>
      <c r="C16" s="597"/>
      <c r="D16" s="597"/>
      <c r="E16" s="597"/>
      <c r="F16" s="597"/>
      <c r="G16" s="597"/>
      <c r="H16" s="597"/>
      <c r="I16" s="597"/>
      <c r="J16" s="597"/>
      <c r="K16" s="597"/>
      <c r="L16" s="372" t="s">
        <v>55</v>
      </c>
      <c r="M16" s="373"/>
      <c r="N16" s="373"/>
      <c r="P16" s="600"/>
      <c r="Q16" s="600"/>
      <c r="R16" s="600"/>
      <c r="S16" s="600"/>
      <c r="T16" s="600"/>
      <c r="U16" s="600"/>
      <c r="V16" s="600"/>
      <c r="W16" s="600"/>
      <c r="X16" s="600"/>
      <c r="Y16" s="600"/>
      <c r="Z16" s="600"/>
      <c r="AA16" s="600"/>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601"/>
      <c r="CY16" s="13"/>
    </row>
    <row r="17" spans="2:153" s="29" customFormat="1" ht="10.95" customHeight="1">
      <c r="B17" s="596"/>
      <c r="C17" s="597"/>
      <c r="D17" s="597"/>
      <c r="E17" s="597"/>
      <c r="F17" s="597"/>
      <c r="G17" s="597"/>
      <c r="H17" s="597"/>
      <c r="I17" s="597"/>
      <c r="J17" s="597"/>
      <c r="K17" s="597"/>
      <c r="L17" s="602"/>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c r="BR17" s="603"/>
      <c r="BS17" s="603"/>
      <c r="BT17" s="603"/>
      <c r="BU17" s="603"/>
      <c r="BV17" s="603"/>
      <c r="BW17" s="603"/>
      <c r="BX17" s="603"/>
      <c r="BY17" s="603"/>
      <c r="BZ17" s="603"/>
      <c r="CA17" s="603"/>
      <c r="CB17" s="603"/>
      <c r="CC17" s="603"/>
      <c r="CD17" s="603"/>
      <c r="CE17" s="603"/>
      <c r="CF17" s="603"/>
      <c r="CG17" s="603"/>
      <c r="CH17" s="603"/>
      <c r="CI17" s="603"/>
      <c r="CJ17" s="603"/>
      <c r="CK17" s="603"/>
      <c r="CL17" s="603"/>
      <c r="CM17" s="603"/>
      <c r="CN17" s="604"/>
      <c r="CY17" s="13"/>
    </row>
    <row r="18" spans="2:153" s="29" customFormat="1" ht="18" customHeight="1">
      <c r="B18" s="598"/>
      <c r="C18" s="599"/>
      <c r="D18" s="599"/>
      <c r="E18" s="599"/>
      <c r="F18" s="599"/>
      <c r="G18" s="599"/>
      <c r="H18" s="599"/>
      <c r="I18" s="599"/>
      <c r="J18" s="599"/>
      <c r="K18" s="599"/>
      <c r="L18" s="605"/>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06"/>
      <c r="BW18" s="606"/>
      <c r="BX18" s="606"/>
      <c r="BY18" s="606"/>
      <c r="BZ18" s="606"/>
      <c r="CA18" s="606"/>
      <c r="CB18" s="606"/>
      <c r="CC18" s="606"/>
      <c r="CD18" s="606"/>
      <c r="CE18" s="606"/>
      <c r="CF18" s="606"/>
      <c r="CG18" s="606"/>
      <c r="CH18" s="606"/>
      <c r="CI18" s="606"/>
      <c r="CJ18" s="606"/>
      <c r="CK18" s="606"/>
      <c r="CL18" s="606"/>
      <c r="CM18" s="606"/>
      <c r="CN18" s="607"/>
      <c r="CY18" s="13"/>
    </row>
    <row r="19" spans="2:153" s="29" customFormat="1" ht="22.95" customHeight="1">
      <c r="B19" s="593" t="s">
        <v>88</v>
      </c>
      <c r="C19" s="416"/>
      <c r="D19" s="416"/>
      <c r="E19" s="416"/>
      <c r="F19" s="416"/>
      <c r="G19" s="416"/>
      <c r="H19" s="416"/>
      <c r="I19" s="416"/>
      <c r="J19" s="416"/>
      <c r="K19" s="416"/>
      <c r="L19" s="412"/>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4"/>
      <c r="AY19" s="415" t="s">
        <v>87</v>
      </c>
      <c r="AZ19" s="416"/>
      <c r="BA19" s="416"/>
      <c r="BB19" s="416"/>
      <c r="BC19" s="416"/>
      <c r="BD19" s="416"/>
      <c r="BE19" s="416"/>
      <c r="BF19" s="416"/>
      <c r="BG19" s="416"/>
      <c r="BH19" s="416"/>
      <c r="BI19" s="417"/>
      <c r="BJ19" s="434"/>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594"/>
      <c r="CY19" s="13"/>
    </row>
    <row r="20" spans="2:153" s="29" customFormat="1" ht="22.95" customHeight="1">
      <c r="B20" s="593" t="s">
        <v>86</v>
      </c>
      <c r="C20" s="416"/>
      <c r="D20" s="416"/>
      <c r="E20" s="416"/>
      <c r="F20" s="416"/>
      <c r="G20" s="416"/>
      <c r="H20" s="416"/>
      <c r="I20" s="416"/>
      <c r="J20" s="416"/>
      <c r="K20" s="416"/>
      <c r="L20" s="412"/>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4"/>
      <c r="AY20" s="415" t="s">
        <v>45</v>
      </c>
      <c r="AZ20" s="416"/>
      <c r="BA20" s="416"/>
      <c r="BB20" s="416"/>
      <c r="BC20" s="416"/>
      <c r="BD20" s="416"/>
      <c r="BE20" s="416"/>
      <c r="BF20" s="416"/>
      <c r="BG20" s="416"/>
      <c r="BH20" s="416"/>
      <c r="BI20" s="417"/>
      <c r="BJ20" s="431"/>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c r="CG20" s="432"/>
      <c r="CH20" s="432"/>
      <c r="CI20" s="432"/>
      <c r="CJ20" s="432"/>
      <c r="CK20" s="432"/>
      <c r="CL20" s="432"/>
      <c r="CM20" s="432"/>
      <c r="CN20" s="595"/>
      <c r="CY20" s="13"/>
    </row>
    <row r="21" spans="2:153" s="29" customFormat="1" ht="3.6" customHeight="1">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2.2">
      <c r="B22" s="572" t="s">
        <v>148</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574"/>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2" customHeight="1">
      <c r="B23" s="575" t="s">
        <v>85</v>
      </c>
      <c r="C23" s="552"/>
      <c r="D23" s="552"/>
      <c r="E23" s="552"/>
      <c r="F23" s="552"/>
      <c r="G23" s="552"/>
      <c r="H23" s="552"/>
      <c r="I23" s="552"/>
      <c r="J23" s="552"/>
      <c r="K23" s="552"/>
      <c r="L23" s="552"/>
      <c r="M23" s="553"/>
      <c r="N23" s="554" t="s">
        <v>84</v>
      </c>
      <c r="O23" s="555"/>
      <c r="P23" s="555"/>
      <c r="Q23" s="555"/>
      <c r="R23" s="555"/>
      <c r="S23" s="555"/>
      <c r="T23" s="555"/>
      <c r="U23" s="555"/>
      <c r="V23" s="556"/>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76"/>
      <c r="CO23" s="62"/>
      <c r="CP23" s="62"/>
    </row>
    <row r="24" spans="2:153" s="64" customFormat="1" ht="35.4" customHeight="1">
      <c r="B24" s="620" t="s">
        <v>83</v>
      </c>
      <c r="C24" s="621"/>
      <c r="D24" s="621"/>
      <c r="E24" s="621"/>
      <c r="F24" s="621"/>
      <c r="G24" s="621"/>
      <c r="H24" s="621"/>
      <c r="I24" s="621"/>
      <c r="J24" s="621"/>
      <c r="K24" s="621"/>
      <c r="L24" s="621"/>
      <c r="M24" s="622"/>
      <c r="N24" s="623"/>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5"/>
      <c r="AU24" s="626" t="s">
        <v>82</v>
      </c>
      <c r="AV24" s="627"/>
      <c r="AW24" s="627"/>
      <c r="AX24" s="627"/>
      <c r="AY24" s="627"/>
      <c r="AZ24" s="627"/>
      <c r="BA24" s="627"/>
      <c r="BB24" s="627"/>
      <c r="BC24" s="627"/>
      <c r="BD24" s="627"/>
      <c r="BE24" s="627"/>
      <c r="BF24" s="627"/>
      <c r="BG24" s="627"/>
      <c r="BH24" s="628"/>
      <c r="BI24" s="623"/>
      <c r="BJ24" s="624"/>
      <c r="BK24" s="624"/>
      <c r="BL24" s="624"/>
      <c r="BM24" s="624"/>
      <c r="BN24" s="624"/>
      <c r="BO24" s="624"/>
      <c r="BP24" s="624"/>
      <c r="BQ24" s="624"/>
      <c r="BR24" s="624"/>
      <c r="BS24" s="624"/>
      <c r="BT24" s="624"/>
      <c r="BU24" s="624"/>
      <c r="BV24" s="624"/>
      <c r="BW24" s="624"/>
      <c r="BX24" s="624"/>
      <c r="BY24" s="624"/>
      <c r="BZ24" s="624"/>
      <c r="CA24" s="624"/>
      <c r="CB24" s="624"/>
      <c r="CC24" s="624"/>
      <c r="CD24" s="624"/>
      <c r="CE24" s="624"/>
      <c r="CF24" s="624"/>
      <c r="CG24" s="624"/>
      <c r="CH24" s="624"/>
      <c r="CI24" s="624"/>
      <c r="CJ24" s="624"/>
      <c r="CK24" s="624"/>
      <c r="CL24" s="624"/>
      <c r="CM24" s="624"/>
      <c r="CN24" s="629"/>
    </row>
    <row r="25" spans="2:153" s="29" customFormat="1" ht="35.4" customHeight="1">
      <c r="B25" s="630" t="s">
        <v>81</v>
      </c>
      <c r="C25" s="631"/>
      <c r="D25" s="631"/>
      <c r="E25" s="631"/>
      <c r="F25" s="631"/>
      <c r="G25" s="631"/>
      <c r="H25" s="631"/>
      <c r="I25" s="631"/>
      <c r="J25" s="631"/>
      <c r="K25" s="631"/>
      <c r="L25" s="631"/>
      <c r="M25" s="631"/>
      <c r="N25" s="544"/>
      <c r="O25" s="545"/>
      <c r="P25" s="545"/>
      <c r="Q25" s="545"/>
      <c r="R25" s="545"/>
      <c r="S25" s="545"/>
      <c r="T25" s="545"/>
      <c r="U25" s="545"/>
      <c r="V25" s="545"/>
      <c r="W25" s="545"/>
      <c r="X25" s="545"/>
      <c r="Y25" s="546"/>
      <c r="Z25" s="615" t="s">
        <v>80</v>
      </c>
      <c r="AA25" s="616"/>
      <c r="AB25" s="616"/>
      <c r="AC25" s="616"/>
      <c r="AD25" s="616"/>
      <c r="AE25" s="616"/>
      <c r="AF25" s="616"/>
      <c r="AG25" s="616"/>
      <c r="AH25" s="616"/>
      <c r="AI25" s="616"/>
      <c r="AJ25" s="616"/>
      <c r="AK25" s="616"/>
      <c r="AL25" s="544"/>
      <c r="AM25" s="545"/>
      <c r="AN25" s="545"/>
      <c r="AO25" s="545"/>
      <c r="AP25" s="545"/>
      <c r="AQ25" s="545"/>
      <c r="AR25" s="545"/>
      <c r="AS25" s="545"/>
      <c r="AT25" s="545"/>
      <c r="AU25" s="609" t="s">
        <v>79</v>
      </c>
      <c r="AV25" s="610"/>
      <c r="AW25" s="610"/>
      <c r="AX25" s="610"/>
      <c r="AY25" s="610"/>
      <c r="AZ25" s="610"/>
      <c r="BA25" s="610"/>
      <c r="BB25" s="610"/>
      <c r="BC25" s="610"/>
      <c r="BD25" s="610"/>
      <c r="BE25" s="610"/>
      <c r="BF25" s="610"/>
      <c r="BG25" s="610"/>
      <c r="BH25" s="611"/>
      <c r="BI25" s="612"/>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4"/>
    </row>
    <row r="26" spans="2:153" s="29" customFormat="1" ht="36.75" customHeight="1" thickBot="1">
      <c r="B26" s="632" t="s">
        <v>78</v>
      </c>
      <c r="C26" s="633"/>
      <c r="D26" s="633"/>
      <c r="E26" s="633"/>
      <c r="F26" s="633"/>
      <c r="G26" s="633"/>
      <c r="H26" s="633"/>
      <c r="I26" s="633"/>
      <c r="J26" s="633"/>
      <c r="K26" s="633"/>
      <c r="L26" s="633"/>
      <c r="M26" s="633"/>
      <c r="N26" s="634"/>
      <c r="O26" s="608"/>
      <c r="P26" s="608"/>
      <c r="Q26" s="608"/>
      <c r="R26" s="608"/>
      <c r="S26" s="608"/>
      <c r="T26" s="608"/>
      <c r="U26" s="608"/>
      <c r="V26" s="608"/>
      <c r="W26" s="608"/>
      <c r="X26" s="608"/>
      <c r="Y26" s="608"/>
      <c r="Z26" s="608"/>
      <c r="AA26" s="608"/>
      <c r="AB26" s="608"/>
      <c r="AC26" s="608"/>
      <c r="AD26" s="608"/>
      <c r="AE26" s="608"/>
      <c r="AF26" s="608"/>
      <c r="AG26" s="608"/>
      <c r="AH26" s="617"/>
      <c r="AI26" s="72"/>
      <c r="AJ26" s="618" t="s">
        <v>220</v>
      </c>
      <c r="AK26" s="618"/>
      <c r="AL26" s="618"/>
      <c r="AM26" s="618"/>
      <c r="AN26" s="618"/>
      <c r="AO26" s="618"/>
      <c r="AP26" s="618"/>
      <c r="AQ26" s="618"/>
      <c r="AR26" s="618"/>
      <c r="AS26" s="618"/>
      <c r="AT26" s="618"/>
      <c r="AU26" s="618"/>
      <c r="AV26" s="618"/>
      <c r="AW26" s="618"/>
      <c r="AX26" s="618"/>
      <c r="AY26" s="618"/>
      <c r="AZ26" s="618"/>
      <c r="BA26" s="618"/>
      <c r="BB26" s="618"/>
      <c r="BC26" s="618"/>
      <c r="BD26" s="618"/>
      <c r="BE26" s="618"/>
      <c r="BF26" s="618"/>
      <c r="BG26" s="618"/>
      <c r="BH26" s="618"/>
      <c r="BI26" s="618"/>
      <c r="BJ26" s="618"/>
      <c r="BK26" s="618"/>
      <c r="BL26" s="618"/>
      <c r="BM26" s="618"/>
      <c r="BN26" s="618"/>
      <c r="BO26" s="618"/>
      <c r="BP26" s="618"/>
      <c r="BQ26" s="618"/>
      <c r="BR26" s="618"/>
      <c r="BS26" s="618"/>
      <c r="BT26" s="618"/>
      <c r="BU26" s="618"/>
      <c r="BV26" s="618"/>
      <c r="BW26" s="618"/>
      <c r="BX26" s="618"/>
      <c r="BY26" s="618"/>
      <c r="BZ26" s="618"/>
      <c r="CA26" s="618"/>
      <c r="CB26" s="618"/>
      <c r="CC26" s="618"/>
      <c r="CD26" s="618"/>
      <c r="CE26" s="618"/>
      <c r="CF26" s="618"/>
      <c r="CG26" s="618"/>
      <c r="CH26" s="618"/>
      <c r="CI26" s="618"/>
      <c r="CJ26" s="618"/>
      <c r="CK26" s="618"/>
      <c r="CL26" s="618"/>
      <c r="CM26" s="618"/>
      <c r="CN26" s="619"/>
    </row>
    <row r="27" spans="2:153" s="29" customFormat="1" ht="19.5" customHeight="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c r="B28" s="532" t="s">
        <v>146</v>
      </c>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5" customHeight="1">
      <c r="B29" s="533" t="s">
        <v>147</v>
      </c>
      <c r="C29" s="534"/>
      <c r="D29" s="534"/>
      <c r="E29" s="534"/>
      <c r="F29" s="534"/>
      <c r="G29" s="534"/>
      <c r="H29" s="534"/>
      <c r="I29" s="534"/>
      <c r="J29" s="534"/>
      <c r="K29" s="534"/>
      <c r="L29" s="565"/>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6"/>
      <c r="BB29" s="566"/>
      <c r="BC29" s="566"/>
      <c r="BD29" s="566"/>
      <c r="BE29" s="566"/>
      <c r="BF29" s="566"/>
      <c r="BG29" s="566"/>
      <c r="BH29" s="566"/>
      <c r="BI29" s="566"/>
      <c r="BJ29" s="566"/>
      <c r="BK29" s="566"/>
      <c r="BL29" s="566"/>
      <c r="BM29" s="642" t="s">
        <v>152</v>
      </c>
      <c r="BN29" s="643"/>
      <c r="BO29" s="643"/>
      <c r="BP29" s="643"/>
      <c r="BQ29" s="643"/>
      <c r="BR29" s="643"/>
      <c r="BS29" s="643"/>
      <c r="BT29" s="643"/>
      <c r="BU29" s="643"/>
      <c r="BV29" s="643"/>
      <c r="BW29" s="643"/>
      <c r="BX29" s="643"/>
      <c r="BY29" s="643"/>
      <c r="BZ29" s="643"/>
      <c r="CA29" s="643"/>
      <c r="CB29" s="643"/>
      <c r="CC29" s="643"/>
      <c r="CD29" s="643"/>
      <c r="CE29" s="643"/>
      <c r="CF29" s="643"/>
      <c r="CG29" s="643"/>
      <c r="CH29" s="643"/>
      <c r="CI29" s="643"/>
      <c r="CJ29" s="643"/>
      <c r="CK29" s="643"/>
      <c r="CL29" s="643"/>
      <c r="CM29" s="643"/>
      <c r="CN29" s="644"/>
      <c r="CY29" s="13"/>
    </row>
    <row r="30" spans="2:153" s="29" customFormat="1" ht="22.95" customHeight="1">
      <c r="B30" s="535"/>
      <c r="C30" s="536"/>
      <c r="D30" s="536"/>
      <c r="E30" s="536"/>
      <c r="F30" s="536"/>
      <c r="G30" s="536"/>
      <c r="H30" s="536"/>
      <c r="I30" s="536"/>
      <c r="J30" s="536"/>
      <c r="K30" s="536"/>
      <c r="L30" s="412"/>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645"/>
      <c r="BN30" s="645"/>
      <c r="BO30" s="645"/>
      <c r="BP30" s="645"/>
      <c r="BQ30" s="645"/>
      <c r="BR30" s="645"/>
      <c r="BS30" s="645"/>
      <c r="BT30" s="645"/>
      <c r="BU30" s="645"/>
      <c r="BV30" s="645"/>
      <c r="BW30" s="645"/>
      <c r="BX30" s="645"/>
      <c r="BY30" s="645"/>
      <c r="BZ30" s="645"/>
      <c r="CA30" s="645"/>
      <c r="CB30" s="645"/>
      <c r="CC30" s="645"/>
      <c r="CD30" s="645"/>
      <c r="CE30" s="645"/>
      <c r="CF30" s="645"/>
      <c r="CG30" s="645"/>
      <c r="CH30" s="645"/>
      <c r="CI30" s="645"/>
      <c r="CJ30" s="645"/>
      <c r="CK30" s="645"/>
      <c r="CL30" s="645"/>
      <c r="CM30" s="645"/>
      <c r="CN30" s="646"/>
      <c r="CY30" s="13"/>
    </row>
    <row r="31" spans="2:153" s="29" customFormat="1" ht="22.95" customHeight="1">
      <c r="B31" s="591" t="s">
        <v>90</v>
      </c>
      <c r="C31" s="404"/>
      <c r="D31" s="404"/>
      <c r="E31" s="404"/>
      <c r="F31" s="404"/>
      <c r="G31" s="404"/>
      <c r="H31" s="404"/>
      <c r="I31" s="404"/>
      <c r="J31" s="404"/>
      <c r="K31" s="404"/>
      <c r="L31" s="409"/>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1"/>
      <c r="AY31" s="415" t="s">
        <v>89</v>
      </c>
      <c r="AZ31" s="416"/>
      <c r="BA31" s="416"/>
      <c r="BB31" s="416"/>
      <c r="BC31" s="416"/>
      <c r="BD31" s="416"/>
      <c r="BE31" s="416"/>
      <c r="BF31" s="416"/>
      <c r="BG31" s="416"/>
      <c r="BH31" s="416"/>
      <c r="BI31" s="417"/>
      <c r="BJ31" s="351"/>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549"/>
      <c r="CY31" s="13"/>
    </row>
    <row r="32" spans="2:153" s="29" customFormat="1" ht="22.95" customHeight="1">
      <c r="B32" s="592"/>
      <c r="C32" s="407"/>
      <c r="D32" s="407"/>
      <c r="E32" s="407"/>
      <c r="F32" s="407"/>
      <c r="G32" s="407"/>
      <c r="H32" s="407"/>
      <c r="I32" s="407"/>
      <c r="J32" s="407"/>
      <c r="K32" s="407"/>
      <c r="L32" s="412"/>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4"/>
      <c r="AY32" s="415" t="s">
        <v>49</v>
      </c>
      <c r="AZ32" s="416"/>
      <c r="BA32" s="416"/>
      <c r="BB32" s="416"/>
      <c r="BC32" s="416"/>
      <c r="BD32" s="416"/>
      <c r="BE32" s="416"/>
      <c r="BF32" s="416"/>
      <c r="BG32" s="416"/>
      <c r="BH32" s="416"/>
      <c r="BI32" s="417"/>
      <c r="BJ32" s="351"/>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549"/>
      <c r="CY32" s="13"/>
    </row>
    <row r="33" spans="2:153" s="29" customFormat="1" ht="19.8">
      <c r="B33" s="596" t="s">
        <v>61</v>
      </c>
      <c r="C33" s="597"/>
      <c r="D33" s="597"/>
      <c r="E33" s="597"/>
      <c r="F33" s="597"/>
      <c r="G33" s="597"/>
      <c r="H33" s="597"/>
      <c r="I33" s="597"/>
      <c r="J33" s="597"/>
      <c r="K33" s="597"/>
      <c r="L33" s="372" t="s">
        <v>55</v>
      </c>
      <c r="M33" s="373"/>
      <c r="N33" s="373"/>
      <c r="P33" s="600"/>
      <c r="Q33" s="600"/>
      <c r="R33" s="600"/>
      <c r="S33" s="600"/>
      <c r="T33" s="600"/>
      <c r="U33" s="600"/>
      <c r="V33" s="600"/>
      <c r="W33" s="600"/>
      <c r="X33" s="600"/>
      <c r="Y33" s="600"/>
      <c r="Z33" s="600"/>
      <c r="AA33" s="600"/>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601"/>
      <c r="CY33" s="13"/>
    </row>
    <row r="34" spans="2:153" s="29" customFormat="1" ht="10.95" customHeight="1">
      <c r="B34" s="596"/>
      <c r="C34" s="597"/>
      <c r="D34" s="597"/>
      <c r="E34" s="597"/>
      <c r="F34" s="597"/>
      <c r="G34" s="597"/>
      <c r="H34" s="597"/>
      <c r="I34" s="597"/>
      <c r="J34" s="597"/>
      <c r="K34" s="597"/>
      <c r="L34" s="602"/>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3"/>
      <c r="BU34" s="603"/>
      <c r="BV34" s="603"/>
      <c r="BW34" s="603"/>
      <c r="BX34" s="603"/>
      <c r="BY34" s="603"/>
      <c r="BZ34" s="603"/>
      <c r="CA34" s="603"/>
      <c r="CB34" s="603"/>
      <c r="CC34" s="603"/>
      <c r="CD34" s="603"/>
      <c r="CE34" s="603"/>
      <c r="CF34" s="603"/>
      <c r="CG34" s="603"/>
      <c r="CH34" s="603"/>
      <c r="CI34" s="603"/>
      <c r="CJ34" s="603"/>
      <c r="CK34" s="603"/>
      <c r="CL34" s="603"/>
      <c r="CM34" s="603"/>
      <c r="CN34" s="604"/>
      <c r="CY34" s="13"/>
    </row>
    <row r="35" spans="2:153" s="29" customFormat="1" ht="18" customHeight="1">
      <c r="B35" s="598"/>
      <c r="C35" s="599"/>
      <c r="D35" s="599"/>
      <c r="E35" s="599"/>
      <c r="F35" s="599"/>
      <c r="G35" s="599"/>
      <c r="H35" s="599"/>
      <c r="I35" s="599"/>
      <c r="J35" s="599"/>
      <c r="K35" s="599"/>
      <c r="L35" s="605"/>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06"/>
      <c r="BW35" s="606"/>
      <c r="BX35" s="606"/>
      <c r="BY35" s="606"/>
      <c r="BZ35" s="606"/>
      <c r="CA35" s="606"/>
      <c r="CB35" s="606"/>
      <c r="CC35" s="606"/>
      <c r="CD35" s="606"/>
      <c r="CE35" s="606"/>
      <c r="CF35" s="606"/>
      <c r="CG35" s="606"/>
      <c r="CH35" s="606"/>
      <c r="CI35" s="606"/>
      <c r="CJ35" s="606"/>
      <c r="CK35" s="606"/>
      <c r="CL35" s="606"/>
      <c r="CM35" s="606"/>
      <c r="CN35" s="607"/>
      <c r="CY35" s="13"/>
    </row>
    <row r="36" spans="2:153" s="29" customFormat="1" ht="22.95" customHeight="1">
      <c r="B36" s="593" t="s">
        <v>88</v>
      </c>
      <c r="C36" s="416"/>
      <c r="D36" s="416"/>
      <c r="E36" s="416"/>
      <c r="F36" s="416"/>
      <c r="G36" s="416"/>
      <c r="H36" s="416"/>
      <c r="I36" s="416"/>
      <c r="J36" s="416"/>
      <c r="K36" s="416"/>
      <c r="L36" s="412"/>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c r="AY36" s="415" t="s">
        <v>87</v>
      </c>
      <c r="AZ36" s="416"/>
      <c r="BA36" s="416"/>
      <c r="BB36" s="416"/>
      <c r="BC36" s="416"/>
      <c r="BD36" s="416"/>
      <c r="BE36" s="416"/>
      <c r="BF36" s="416"/>
      <c r="BG36" s="416"/>
      <c r="BH36" s="416"/>
      <c r="BI36" s="417"/>
      <c r="BJ36" s="434"/>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594"/>
      <c r="CY36" s="13"/>
    </row>
    <row r="37" spans="2:153" s="29" customFormat="1" ht="22.95" customHeight="1">
      <c r="B37" s="593" t="s">
        <v>86</v>
      </c>
      <c r="C37" s="416"/>
      <c r="D37" s="416"/>
      <c r="E37" s="416"/>
      <c r="F37" s="416"/>
      <c r="G37" s="416"/>
      <c r="H37" s="416"/>
      <c r="I37" s="416"/>
      <c r="J37" s="416"/>
      <c r="K37" s="416"/>
      <c r="L37" s="412"/>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4"/>
      <c r="AY37" s="415" t="s">
        <v>45</v>
      </c>
      <c r="AZ37" s="416"/>
      <c r="BA37" s="416"/>
      <c r="BB37" s="416"/>
      <c r="BC37" s="416"/>
      <c r="BD37" s="416"/>
      <c r="BE37" s="416"/>
      <c r="BF37" s="416"/>
      <c r="BG37" s="416"/>
      <c r="BH37" s="416"/>
      <c r="BI37" s="417"/>
      <c r="BJ37" s="431"/>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595"/>
      <c r="CY37" s="13"/>
    </row>
    <row r="38" spans="2:153" s="29" customFormat="1" ht="3.6" customHeight="1">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2.2">
      <c r="B39" s="572" t="s">
        <v>148</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c r="BW39" s="573"/>
      <c r="BX39" s="573"/>
      <c r="BY39" s="573"/>
      <c r="BZ39" s="573"/>
      <c r="CA39" s="573"/>
      <c r="CB39" s="573"/>
      <c r="CC39" s="573"/>
      <c r="CD39" s="573"/>
      <c r="CE39" s="573"/>
      <c r="CF39" s="573"/>
      <c r="CG39" s="573"/>
      <c r="CH39" s="573"/>
      <c r="CI39" s="573"/>
      <c r="CJ39" s="573"/>
      <c r="CK39" s="573"/>
      <c r="CL39" s="573"/>
      <c r="CM39" s="573"/>
      <c r="CN39" s="574"/>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2" customHeight="1">
      <c r="B40" s="575" t="s">
        <v>85</v>
      </c>
      <c r="C40" s="552"/>
      <c r="D40" s="552"/>
      <c r="E40" s="552"/>
      <c r="F40" s="552"/>
      <c r="G40" s="552"/>
      <c r="H40" s="552"/>
      <c r="I40" s="552"/>
      <c r="J40" s="552"/>
      <c r="K40" s="552"/>
      <c r="L40" s="552"/>
      <c r="M40" s="553"/>
      <c r="N40" s="554" t="s">
        <v>84</v>
      </c>
      <c r="O40" s="555"/>
      <c r="P40" s="555"/>
      <c r="Q40" s="555"/>
      <c r="R40" s="555"/>
      <c r="S40" s="555"/>
      <c r="T40" s="555"/>
      <c r="U40" s="555"/>
      <c r="V40" s="556"/>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557"/>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557"/>
      <c r="CA40" s="557"/>
      <c r="CB40" s="557"/>
      <c r="CC40" s="557"/>
      <c r="CD40" s="557"/>
      <c r="CE40" s="557"/>
      <c r="CF40" s="557"/>
      <c r="CG40" s="557"/>
      <c r="CH40" s="557"/>
      <c r="CI40" s="557"/>
      <c r="CJ40" s="557"/>
      <c r="CK40" s="557"/>
      <c r="CL40" s="557"/>
      <c r="CM40" s="557"/>
      <c r="CN40" s="576"/>
      <c r="CO40" s="62"/>
      <c r="CP40" s="62"/>
    </row>
    <row r="41" spans="2:153" s="64" customFormat="1" ht="35.4" customHeight="1">
      <c r="B41" s="620" t="s">
        <v>83</v>
      </c>
      <c r="C41" s="621"/>
      <c r="D41" s="621"/>
      <c r="E41" s="621"/>
      <c r="F41" s="621"/>
      <c r="G41" s="621"/>
      <c r="H41" s="621"/>
      <c r="I41" s="621"/>
      <c r="J41" s="621"/>
      <c r="K41" s="621"/>
      <c r="L41" s="621"/>
      <c r="M41" s="622"/>
      <c r="N41" s="623"/>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5"/>
      <c r="AU41" s="626" t="s">
        <v>82</v>
      </c>
      <c r="AV41" s="627"/>
      <c r="AW41" s="627"/>
      <c r="AX41" s="627"/>
      <c r="AY41" s="627"/>
      <c r="AZ41" s="627"/>
      <c r="BA41" s="627"/>
      <c r="BB41" s="627"/>
      <c r="BC41" s="627"/>
      <c r="BD41" s="627"/>
      <c r="BE41" s="627"/>
      <c r="BF41" s="627"/>
      <c r="BG41" s="627"/>
      <c r="BH41" s="628"/>
      <c r="BI41" s="623"/>
      <c r="BJ41" s="624"/>
      <c r="BK41" s="624"/>
      <c r="BL41" s="624"/>
      <c r="BM41" s="624"/>
      <c r="BN41" s="624"/>
      <c r="BO41" s="624"/>
      <c r="BP41" s="624"/>
      <c r="BQ41" s="624"/>
      <c r="BR41" s="624"/>
      <c r="BS41" s="624"/>
      <c r="BT41" s="624"/>
      <c r="BU41" s="624"/>
      <c r="BV41" s="624"/>
      <c r="BW41" s="624"/>
      <c r="BX41" s="624"/>
      <c r="BY41" s="624"/>
      <c r="BZ41" s="624"/>
      <c r="CA41" s="624"/>
      <c r="CB41" s="624"/>
      <c r="CC41" s="624"/>
      <c r="CD41" s="624"/>
      <c r="CE41" s="624"/>
      <c r="CF41" s="624"/>
      <c r="CG41" s="624"/>
      <c r="CH41" s="624"/>
      <c r="CI41" s="624"/>
      <c r="CJ41" s="624"/>
      <c r="CK41" s="624"/>
      <c r="CL41" s="624"/>
      <c r="CM41" s="624"/>
      <c r="CN41" s="629"/>
    </row>
    <row r="42" spans="2:153" s="29" customFormat="1" ht="35.4" customHeight="1">
      <c r="B42" s="630" t="s">
        <v>81</v>
      </c>
      <c r="C42" s="631"/>
      <c r="D42" s="631"/>
      <c r="E42" s="631"/>
      <c r="F42" s="631"/>
      <c r="G42" s="631"/>
      <c r="H42" s="631"/>
      <c r="I42" s="631"/>
      <c r="J42" s="631"/>
      <c r="K42" s="631"/>
      <c r="L42" s="631"/>
      <c r="M42" s="631"/>
      <c r="N42" s="544"/>
      <c r="O42" s="545"/>
      <c r="P42" s="545"/>
      <c r="Q42" s="545"/>
      <c r="R42" s="545"/>
      <c r="S42" s="545"/>
      <c r="T42" s="545"/>
      <c r="U42" s="545"/>
      <c r="V42" s="545"/>
      <c r="W42" s="545"/>
      <c r="X42" s="545"/>
      <c r="Y42" s="546"/>
      <c r="Z42" s="615" t="s">
        <v>80</v>
      </c>
      <c r="AA42" s="616"/>
      <c r="AB42" s="616"/>
      <c r="AC42" s="616"/>
      <c r="AD42" s="616"/>
      <c r="AE42" s="616"/>
      <c r="AF42" s="616"/>
      <c r="AG42" s="616"/>
      <c r="AH42" s="616"/>
      <c r="AI42" s="616"/>
      <c r="AJ42" s="616"/>
      <c r="AK42" s="616"/>
      <c r="AL42" s="544"/>
      <c r="AM42" s="545"/>
      <c r="AN42" s="545"/>
      <c r="AO42" s="545"/>
      <c r="AP42" s="545"/>
      <c r="AQ42" s="545"/>
      <c r="AR42" s="545"/>
      <c r="AS42" s="545"/>
      <c r="AT42" s="545"/>
      <c r="AU42" s="609" t="s">
        <v>79</v>
      </c>
      <c r="AV42" s="610"/>
      <c r="AW42" s="610"/>
      <c r="AX42" s="610"/>
      <c r="AY42" s="610"/>
      <c r="AZ42" s="610"/>
      <c r="BA42" s="610"/>
      <c r="BB42" s="610"/>
      <c r="BC42" s="610"/>
      <c r="BD42" s="610"/>
      <c r="BE42" s="610"/>
      <c r="BF42" s="610"/>
      <c r="BG42" s="610"/>
      <c r="BH42" s="611"/>
      <c r="BI42" s="612"/>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4"/>
    </row>
    <row r="43" spans="2:153" s="29" customFormat="1" ht="36.75" customHeight="1" thickBot="1">
      <c r="B43" s="632" t="s">
        <v>78</v>
      </c>
      <c r="C43" s="633"/>
      <c r="D43" s="633"/>
      <c r="E43" s="633"/>
      <c r="F43" s="633"/>
      <c r="G43" s="633"/>
      <c r="H43" s="633"/>
      <c r="I43" s="633"/>
      <c r="J43" s="633"/>
      <c r="K43" s="633"/>
      <c r="L43" s="633"/>
      <c r="M43" s="633"/>
      <c r="N43" s="634"/>
      <c r="O43" s="608"/>
      <c r="P43" s="608"/>
      <c r="Q43" s="608"/>
      <c r="R43" s="608"/>
      <c r="S43" s="608"/>
      <c r="T43" s="608"/>
      <c r="U43" s="608"/>
      <c r="V43" s="608"/>
      <c r="W43" s="608"/>
      <c r="X43" s="608"/>
      <c r="Y43" s="608"/>
      <c r="Z43" s="608"/>
      <c r="AA43" s="608"/>
      <c r="AB43" s="608"/>
      <c r="AC43" s="608"/>
      <c r="AD43" s="608"/>
      <c r="AE43" s="608"/>
      <c r="AF43" s="608"/>
      <c r="AG43" s="608"/>
      <c r="AH43" s="617"/>
      <c r="AI43" s="72"/>
      <c r="AJ43" s="618" t="s">
        <v>220</v>
      </c>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c r="BN43" s="618"/>
      <c r="BO43" s="618"/>
      <c r="BP43" s="618"/>
      <c r="BQ43" s="618"/>
      <c r="BR43" s="618"/>
      <c r="BS43" s="618"/>
      <c r="BT43" s="618"/>
      <c r="BU43" s="618"/>
      <c r="BV43" s="618"/>
      <c r="BW43" s="618"/>
      <c r="BX43" s="618"/>
      <c r="BY43" s="618"/>
      <c r="BZ43" s="618"/>
      <c r="CA43" s="618"/>
      <c r="CB43" s="618"/>
      <c r="CC43" s="618"/>
      <c r="CD43" s="618"/>
      <c r="CE43" s="618"/>
      <c r="CF43" s="618"/>
      <c r="CG43" s="618"/>
      <c r="CH43" s="618"/>
      <c r="CI43" s="618"/>
      <c r="CJ43" s="618"/>
      <c r="CK43" s="618"/>
      <c r="CL43" s="618"/>
      <c r="CM43" s="618"/>
      <c r="CN43" s="619"/>
    </row>
    <row r="44" spans="2:153" s="29" customFormat="1" ht="13.95" customHeigh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L14">
    <cfRule type="cellIs" dxfId="94" priority="67" operator="equal">
      <formula>""</formula>
    </cfRule>
  </conditionalFormatting>
  <conditionalFormatting sqref="L17">
    <cfRule type="cellIs" dxfId="93" priority="61" operator="equal">
      <formula>""</formula>
    </cfRule>
  </conditionalFormatting>
  <conditionalFormatting sqref="L19:L20">
    <cfRule type="cellIs" dxfId="92" priority="63" operator="equal">
      <formula>""</formula>
    </cfRule>
  </conditionalFormatting>
  <conditionalFormatting sqref="L31">
    <cfRule type="cellIs" dxfId="91" priority="25" operator="equal">
      <formula>""</formula>
    </cfRule>
  </conditionalFormatting>
  <conditionalFormatting sqref="L34">
    <cfRule type="cellIs" dxfId="90" priority="19" operator="equal">
      <formula>""</formula>
    </cfRule>
  </conditionalFormatting>
  <conditionalFormatting sqref="L36:L37">
    <cfRule type="cellIs" dxfId="89" priority="21" operator="equal">
      <formula>""</formula>
    </cfRule>
  </conditionalFormatting>
  <conditionalFormatting sqref="N24">
    <cfRule type="cellIs" dxfId="88" priority="58" operator="equal">
      <formula>""</formula>
    </cfRule>
  </conditionalFormatting>
  <conditionalFormatting sqref="N41">
    <cfRule type="cellIs" dxfId="87" priority="16" operator="equal">
      <formula>""</formula>
    </cfRule>
  </conditionalFormatting>
  <conditionalFormatting sqref="N25:Y26">
    <cfRule type="cellIs" dxfId="86" priority="47" operator="equal">
      <formula>""</formula>
    </cfRule>
  </conditionalFormatting>
  <conditionalFormatting sqref="N42:Y43">
    <cfRule type="cellIs" dxfId="85" priority="5" operator="equal">
      <formula>""</formula>
    </cfRule>
  </conditionalFormatting>
  <conditionalFormatting sqref="P16">
    <cfRule type="cellIs" dxfId="84" priority="62" operator="equal">
      <formula>""</formula>
    </cfRule>
  </conditionalFormatting>
  <conditionalFormatting sqref="P33">
    <cfRule type="cellIs" dxfId="83" priority="20" operator="equal">
      <formula>""</formula>
    </cfRule>
  </conditionalFormatting>
  <conditionalFormatting sqref="V23:CN23">
    <cfRule type="cellIs" dxfId="82" priority="60" operator="equal">
      <formula>""</formula>
    </cfRule>
  </conditionalFormatting>
  <conditionalFormatting sqref="V40:CN40">
    <cfRule type="cellIs" dxfId="81" priority="18" operator="equal">
      <formula>""</formula>
    </cfRule>
  </conditionalFormatting>
  <conditionalFormatting sqref="Z26:AH26">
    <cfRule type="cellIs" dxfId="80" priority="44" operator="equal">
      <formula>""</formula>
    </cfRule>
  </conditionalFormatting>
  <conditionalFormatting sqref="Z43:AH43">
    <cfRule type="cellIs" dxfId="79" priority="2" operator="equal">
      <formula>""</formula>
    </cfRule>
  </conditionalFormatting>
  <conditionalFormatting sqref="AL25:AT25">
    <cfRule type="cellIs" dxfId="78" priority="51" operator="equal">
      <formula>""</formula>
    </cfRule>
  </conditionalFormatting>
  <conditionalFormatting sqref="AL42:AT42">
    <cfRule type="cellIs" dxfId="77" priority="9" operator="equal">
      <formula>""</formula>
    </cfRule>
  </conditionalFormatting>
  <conditionalFormatting sqref="AU24 BI24">
    <cfRule type="cellIs" dxfId="76" priority="59" operator="equal">
      <formula>""</formula>
    </cfRule>
  </conditionalFormatting>
  <conditionalFormatting sqref="AU41 BI41">
    <cfRule type="cellIs" dxfId="75" priority="17" operator="equal">
      <formula>""</formula>
    </cfRule>
  </conditionalFormatting>
  <conditionalFormatting sqref="BJ14:BJ15">
    <cfRule type="cellIs" dxfId="74" priority="68" operator="equal">
      <formula>""</formula>
    </cfRule>
  </conditionalFormatting>
  <conditionalFormatting sqref="BJ19:BJ20">
    <cfRule type="cellIs" dxfId="73" priority="64" operator="equal">
      <formula>""</formula>
    </cfRule>
  </conditionalFormatting>
  <conditionalFormatting sqref="BJ31:BJ32">
    <cfRule type="cellIs" dxfId="72" priority="26" operator="equal">
      <formula>""</formula>
    </cfRule>
  </conditionalFormatting>
  <conditionalFormatting sqref="BJ36:BJ37">
    <cfRule type="cellIs" dxfId="71" priority="22" operator="equal">
      <formula>""</formula>
    </cfRule>
  </conditionalFormatting>
  <conditionalFormatting sqref="BV1">
    <cfRule type="cellIs" dxfId="70"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5" orientation="portrait" blackAndWhite="1" r:id="rId1"/>
  <drawing r:id="rId2"/>
  <legacyDrawing r:id="rId3"/>
  <controls>
    <mc:AlternateContent xmlns:mc="http://schemas.openxmlformats.org/markup-compatibility/2006">
      <mc:Choice Requires="x14">
        <control shapeId="16385" r:id="rId4" name="CheckBox4">
          <controlPr defaultSize="0" autoLine="0" autoPict="0" r:id="rId5">
            <anchor>
              <from>
                <xdr:col>61</xdr:col>
                <xdr:colOff>60960</xdr:colOff>
                <xdr:row>24</xdr:row>
                <xdr:rowOff>38100</xdr:rowOff>
              </from>
              <to>
                <xdr:col>70</xdr:col>
                <xdr:colOff>22860</xdr:colOff>
                <xdr:row>24</xdr:row>
                <xdr:rowOff>441960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autoPict="0" r:id="rId7">
            <anchor>
              <from>
                <xdr:col>71</xdr:col>
                <xdr:colOff>76200</xdr:colOff>
                <xdr:row>24</xdr:row>
                <xdr:rowOff>45720</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autoPict="0" r:id="rId9">
            <anchor>
              <from>
                <xdr:col>82</xdr:col>
                <xdr:colOff>53340</xdr:colOff>
                <xdr:row>24</xdr:row>
                <xdr:rowOff>38100</xdr:rowOff>
              </from>
              <to>
                <xdr:col>91</xdr:col>
                <xdr:colOff>91440</xdr:colOff>
                <xdr:row>24</xdr:row>
                <xdr:rowOff>441960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autoPict="0" r:id="rId11">
            <anchor>
              <from>
                <xdr:col>13</xdr:col>
                <xdr:colOff>68580</xdr:colOff>
                <xdr:row>11</xdr:row>
                <xdr:rowOff>137160</xdr:rowOff>
              </from>
              <to>
                <xdr:col>35</xdr:col>
                <xdr:colOff>91440</xdr:colOff>
                <xdr:row>12</xdr:row>
                <xdr:rowOff>205740</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autoPict="0" r:id="rId13">
            <anchor>
              <from>
                <xdr:col>36</xdr:col>
                <xdr:colOff>30480</xdr:colOff>
                <xdr:row>11</xdr:row>
                <xdr:rowOff>129540</xdr:rowOff>
              </from>
              <to>
                <xdr:col>53</xdr:col>
                <xdr:colOff>60960</xdr:colOff>
                <xdr:row>12</xdr:row>
                <xdr:rowOff>198120</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autoPict="0" r:id="rId15">
            <anchor>
              <from>
                <xdr:col>54</xdr:col>
                <xdr:colOff>15240</xdr:colOff>
                <xdr:row>11</xdr:row>
                <xdr:rowOff>121920</xdr:rowOff>
              </from>
              <to>
                <xdr:col>62</xdr:col>
                <xdr:colOff>45720</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autoPict="0" r:id="rId17">
            <anchor>
              <from>
                <xdr:col>61</xdr:col>
                <xdr:colOff>60960</xdr:colOff>
                <xdr:row>41</xdr:row>
                <xdr:rowOff>38100</xdr:rowOff>
              </from>
              <to>
                <xdr:col>70</xdr:col>
                <xdr:colOff>22860</xdr:colOff>
                <xdr:row>41</xdr:row>
                <xdr:rowOff>441960</xdr:rowOff>
              </to>
            </anchor>
          </controlPr>
        </control>
      </mc:Choice>
      <mc:Fallback>
        <control shapeId="16394" r:id="rId16" name="CheckBox1"/>
      </mc:Fallback>
    </mc:AlternateContent>
    <mc:AlternateContent xmlns:mc="http://schemas.openxmlformats.org/markup-compatibility/2006">
      <mc:Choice Requires="x14">
        <control shapeId="16395" r:id="rId18" name="CheckBox2">
          <controlPr defaultSize="0" autoLine="0" autoPict="0" r:id="rId19">
            <anchor>
              <from>
                <xdr:col>71</xdr:col>
                <xdr:colOff>76200</xdr:colOff>
                <xdr:row>41</xdr:row>
                <xdr:rowOff>45720</xdr:rowOff>
              </from>
              <to>
                <xdr:col>80</xdr:col>
                <xdr:colOff>76200</xdr:colOff>
                <xdr:row>42</xdr:row>
                <xdr:rowOff>0</xdr:rowOff>
              </to>
            </anchor>
          </controlPr>
        </control>
      </mc:Choice>
      <mc:Fallback>
        <control shapeId="16395" r:id="rId18" name="CheckBox2"/>
      </mc:Fallback>
    </mc:AlternateContent>
    <mc:AlternateContent xmlns:mc="http://schemas.openxmlformats.org/markup-compatibility/2006">
      <mc:Choice Requires="x14">
        <control shapeId="16396" r:id="rId20" name="CheckBox3">
          <controlPr defaultSize="0" autoLine="0" autoPict="0" r:id="rId21">
            <anchor>
              <from>
                <xdr:col>82</xdr:col>
                <xdr:colOff>53340</xdr:colOff>
                <xdr:row>41</xdr:row>
                <xdr:rowOff>38100</xdr:rowOff>
              </from>
              <to>
                <xdr:col>91</xdr:col>
                <xdr:colOff>91440</xdr:colOff>
                <xdr:row>41</xdr:row>
                <xdr:rowOff>441960</xdr:rowOff>
              </to>
            </anchor>
          </controlPr>
        </control>
      </mc:Choice>
      <mc:Fallback>
        <control shapeId="16396" r:id="rId20" name="CheckBox3"/>
      </mc:Fallback>
    </mc:AlternateContent>
    <mc:AlternateContent xmlns:mc="http://schemas.openxmlformats.org/markup-compatibility/2006">
      <mc:Choice Requires="x14">
        <control shapeId="16397" r:id="rId22" name="CheckBox7">
          <controlPr defaultSize="0" autoLine="0" autoPict="0" r:id="rId23">
            <anchor>
              <from>
                <xdr:col>13</xdr:col>
                <xdr:colOff>68580</xdr:colOff>
                <xdr:row>28</xdr:row>
                <xdr:rowOff>137160</xdr:rowOff>
              </from>
              <to>
                <xdr:col>35</xdr:col>
                <xdr:colOff>91440</xdr:colOff>
                <xdr:row>29</xdr:row>
                <xdr:rowOff>144780</xdr:rowOff>
              </to>
            </anchor>
          </controlPr>
        </control>
      </mc:Choice>
      <mc:Fallback>
        <control shapeId="16397" r:id="rId22" name="CheckBox7"/>
      </mc:Fallback>
    </mc:AlternateContent>
    <mc:AlternateContent xmlns:mc="http://schemas.openxmlformats.org/markup-compatibility/2006">
      <mc:Choice Requires="x14">
        <control shapeId="16398" r:id="rId24" name="CheckBox8">
          <controlPr defaultSize="0" autoLine="0" autoPict="0" r:id="rId25">
            <anchor>
              <from>
                <xdr:col>36</xdr:col>
                <xdr:colOff>30480</xdr:colOff>
                <xdr:row>28</xdr:row>
                <xdr:rowOff>129540</xdr:rowOff>
              </from>
              <to>
                <xdr:col>53</xdr:col>
                <xdr:colOff>60960</xdr:colOff>
                <xdr:row>29</xdr:row>
                <xdr:rowOff>137160</xdr:rowOff>
              </to>
            </anchor>
          </controlPr>
        </control>
      </mc:Choice>
      <mc:Fallback>
        <control shapeId="16398" r:id="rId24" name="CheckBox8"/>
      </mc:Fallback>
    </mc:AlternateContent>
    <mc:AlternateContent xmlns:mc="http://schemas.openxmlformats.org/markup-compatibility/2006">
      <mc:Choice Requires="x14">
        <control shapeId="16399" r:id="rId26" name="CheckBox9">
          <controlPr defaultSize="0" autoLine="0" autoPict="0" r:id="rId27">
            <anchor>
              <from>
                <xdr:col>54</xdr:col>
                <xdr:colOff>15240</xdr:colOff>
                <xdr:row>28</xdr:row>
                <xdr:rowOff>121920</xdr:rowOff>
              </from>
              <to>
                <xdr:col>62</xdr:col>
                <xdr:colOff>45720</xdr:colOff>
                <xdr:row>29</xdr:row>
                <xdr:rowOff>137160</xdr:rowOff>
              </to>
            </anchor>
          </controlPr>
        </control>
      </mc:Choice>
      <mc:Fallback>
        <control shapeId="16399" r:id="rId26"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BreakPreview" zoomScale="85" zoomScaleNormal="100" zoomScaleSheetLayoutView="85" workbookViewId="0"/>
  </sheetViews>
  <sheetFormatPr defaultRowHeight="18"/>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c r="B1" s="686" t="s">
        <v>471</v>
      </c>
      <c r="C1" s="687"/>
      <c r="D1" s="687"/>
      <c r="F1" s="688" t="s">
        <v>207</v>
      </c>
      <c r="G1" s="689"/>
      <c r="H1" s="690"/>
      <c r="I1" s="690"/>
      <c r="J1" s="691"/>
      <c r="K1" s="692"/>
    </row>
    <row r="2" spans="1:12" ht="6" customHeight="1" thickBot="1">
      <c r="G2" s="78"/>
      <c r="H2" s="78"/>
      <c r="I2" s="78"/>
      <c r="J2" s="78"/>
      <c r="K2" s="78"/>
    </row>
    <row r="3" spans="1:12" ht="28.95" customHeight="1" thickBot="1">
      <c r="F3" s="693" t="s">
        <v>188</v>
      </c>
      <c r="G3" s="694"/>
      <c r="H3" s="79"/>
      <c r="I3" s="79" t="s">
        <v>187</v>
      </c>
      <c r="J3" s="80"/>
      <c r="K3" s="81" t="s">
        <v>186</v>
      </c>
    </row>
    <row r="4" spans="1:12" ht="6" customHeight="1"/>
    <row r="5" spans="1:12">
      <c r="F5" s="82" t="s">
        <v>185</v>
      </c>
      <c r="G5" s="82"/>
      <c r="H5" s="695" t="s">
        <v>184</v>
      </c>
      <c r="I5" s="695"/>
      <c r="J5" s="695"/>
      <c r="K5" s="695"/>
    </row>
    <row r="6" spans="1:12" ht="7.95" customHeight="1">
      <c r="H6" s="83"/>
      <c r="I6" s="83"/>
      <c r="J6" s="83"/>
      <c r="K6" s="83"/>
    </row>
    <row r="7" spans="1:12" ht="34.200000000000003" customHeight="1">
      <c r="A7" s="685" t="s">
        <v>183</v>
      </c>
      <c r="B7" s="685"/>
      <c r="C7" s="685"/>
      <c r="D7" s="685"/>
      <c r="E7" s="685"/>
      <c r="F7" s="685"/>
      <c r="G7" s="685"/>
      <c r="H7" s="685"/>
      <c r="I7" s="685"/>
      <c r="J7" s="685"/>
      <c r="K7" s="685"/>
    </row>
    <row r="8" spans="1:12" ht="22.95" customHeight="1">
      <c r="B8" s="681" t="s">
        <v>182</v>
      </c>
      <c r="C8" s="681"/>
      <c r="D8" s="681"/>
      <c r="E8" s="681"/>
      <c r="F8" s="681"/>
      <c r="G8" s="681"/>
      <c r="H8" s="681"/>
      <c r="I8" s="681"/>
      <c r="J8" s="681"/>
      <c r="K8" s="681"/>
      <c r="L8" s="682"/>
    </row>
    <row r="9" spans="1:12" ht="34.200000000000003" customHeight="1">
      <c r="B9" s="683" t="s">
        <v>181</v>
      </c>
      <c r="C9" s="683"/>
      <c r="D9" s="1084" t="s">
        <v>179</v>
      </c>
      <c r="E9" s="1084"/>
      <c r="F9" s="1084"/>
      <c r="G9" s="1084"/>
      <c r="H9" s="1084"/>
      <c r="I9" s="1084"/>
      <c r="J9" s="1084"/>
      <c r="K9" s="1084"/>
      <c r="L9" s="682"/>
    </row>
    <row r="10" spans="1:12" ht="34.200000000000003" customHeight="1">
      <c r="B10" s="683" t="s">
        <v>61</v>
      </c>
      <c r="C10" s="683"/>
      <c r="D10" s="1084" t="s">
        <v>179</v>
      </c>
      <c r="E10" s="1084"/>
      <c r="F10" s="1084"/>
      <c r="G10" s="1084"/>
      <c r="H10" s="1084"/>
      <c r="I10" s="1084"/>
      <c r="J10" s="1084"/>
      <c r="K10" s="1084"/>
      <c r="L10" s="682"/>
    </row>
    <row r="11" spans="1:12" ht="34.200000000000003" customHeight="1">
      <c r="B11" s="683" t="s">
        <v>180</v>
      </c>
      <c r="C11" s="683"/>
      <c r="D11" s="1084" t="s">
        <v>179</v>
      </c>
      <c r="E11" s="1084"/>
      <c r="F11" s="1084"/>
      <c r="G11" s="1084"/>
      <c r="H11" s="1084"/>
      <c r="I11" s="1084"/>
      <c r="J11" s="1084"/>
      <c r="K11" s="1084"/>
      <c r="L11" s="682"/>
    </row>
    <row r="12" spans="1:12" ht="9.75" customHeight="1"/>
    <row r="13" spans="1:12">
      <c r="A13" s="684" t="s">
        <v>178</v>
      </c>
      <c r="B13" s="684"/>
      <c r="C13" s="684"/>
      <c r="D13" s="684"/>
      <c r="E13" s="684"/>
      <c r="F13" s="684"/>
      <c r="G13" s="684"/>
      <c r="H13" s="684"/>
      <c r="I13" s="684"/>
      <c r="J13" s="684"/>
      <c r="K13" s="684"/>
      <c r="L13" s="684"/>
    </row>
    <row r="14" spans="1:12" ht="7.95" customHeight="1">
      <c r="B14" s="114"/>
      <c r="C14" s="114"/>
      <c r="D14" s="114"/>
      <c r="E14" s="114"/>
      <c r="F14" s="114"/>
    </row>
    <row r="15" spans="1:12" ht="22.95" customHeight="1">
      <c r="B15" s="681" t="s">
        <v>177</v>
      </c>
      <c r="C15" s="681"/>
      <c r="D15" s="681"/>
      <c r="E15" s="681"/>
      <c r="F15" s="681"/>
      <c r="G15" s="681"/>
      <c r="H15" s="681"/>
      <c r="I15" s="681"/>
      <c r="J15" s="681"/>
      <c r="K15" s="681"/>
    </row>
    <row r="16" spans="1:12" ht="34.5" customHeight="1">
      <c r="B16" s="675" t="s">
        <v>176</v>
      </c>
      <c r="C16" s="676"/>
      <c r="D16" s="676"/>
      <c r="E16" s="740"/>
      <c r="F16" s="741"/>
      <c r="G16" s="741"/>
      <c r="H16" s="741"/>
      <c r="I16" s="741"/>
      <c r="J16" s="741"/>
      <c r="K16" s="742"/>
    </row>
    <row r="17" spans="1:12" ht="10.199999999999999" customHeight="1"/>
    <row r="18" spans="1:12" ht="22.95" customHeight="1">
      <c r="B18" s="681" t="s">
        <v>175</v>
      </c>
      <c r="C18" s="681"/>
      <c r="D18" s="681"/>
      <c r="E18" s="681"/>
      <c r="F18" s="681"/>
      <c r="G18" s="681"/>
      <c r="H18" s="681"/>
      <c r="I18" s="681"/>
      <c r="J18" s="681"/>
      <c r="K18" s="681"/>
    </row>
    <row r="19" spans="1:12" ht="31.2" customHeight="1">
      <c r="B19" s="675" t="s">
        <v>174</v>
      </c>
      <c r="C19" s="676"/>
      <c r="D19" s="677"/>
      <c r="E19" s="740"/>
      <c r="F19" s="741"/>
      <c r="G19" s="741"/>
      <c r="H19" s="741"/>
      <c r="I19" s="741"/>
      <c r="J19" s="741"/>
      <c r="K19" s="742"/>
    </row>
    <row r="20" spans="1:12" ht="31.2" customHeight="1">
      <c r="B20" s="675" t="s">
        <v>173</v>
      </c>
      <c r="C20" s="676"/>
      <c r="D20" s="677"/>
      <c r="E20" s="740"/>
      <c r="F20" s="741"/>
      <c r="G20" s="741"/>
      <c r="H20" s="741"/>
      <c r="I20" s="741"/>
      <c r="J20" s="741"/>
      <c r="K20" s="742"/>
    </row>
    <row r="21" spans="1:12" ht="31.2" customHeight="1">
      <c r="B21" s="675" t="s">
        <v>297</v>
      </c>
      <c r="C21" s="676"/>
      <c r="D21" s="677"/>
      <c r="E21" s="740"/>
      <c r="F21" s="741"/>
      <c r="G21" s="741"/>
      <c r="H21" s="741"/>
      <c r="I21" s="741"/>
      <c r="J21" s="741"/>
      <c r="K21" s="742"/>
    </row>
    <row r="22" spans="1:12" ht="31.2" customHeight="1">
      <c r="B22" s="680" t="s">
        <v>172</v>
      </c>
      <c r="C22" s="680"/>
      <c r="D22" s="680"/>
      <c r="E22" s="678"/>
      <c r="F22" s="679"/>
      <c r="G22" s="679"/>
      <c r="H22" s="679"/>
      <c r="I22" s="679"/>
      <c r="J22" s="679"/>
      <c r="K22" s="84" t="s">
        <v>171</v>
      </c>
    </row>
    <row r="23" spans="1:12" ht="13.95" customHeight="1"/>
    <row r="24" spans="1:12" ht="22.95" customHeight="1" thickBot="1">
      <c r="B24" s="668" t="s">
        <v>170</v>
      </c>
      <c r="C24" s="669"/>
      <c r="D24" s="669"/>
      <c r="E24" s="669"/>
      <c r="F24" s="669"/>
      <c r="G24" s="669"/>
      <c r="H24" s="669"/>
      <c r="I24" s="669"/>
      <c r="J24" s="669"/>
      <c r="K24" s="670"/>
    </row>
    <row r="25" spans="1:12" ht="45.75" customHeight="1">
      <c r="A25" s="13"/>
      <c r="B25" s="671" t="s">
        <v>470</v>
      </c>
      <c r="C25" s="672"/>
      <c r="D25" s="672"/>
      <c r="E25" s="673"/>
      <c r="F25" s="673"/>
      <c r="G25" s="673"/>
      <c r="H25" s="673"/>
      <c r="I25" s="673"/>
      <c r="J25" s="673"/>
      <c r="K25" s="674"/>
      <c r="L25" s="13"/>
    </row>
    <row r="26" spans="1:12" ht="48.75" customHeight="1" thickBot="1">
      <c r="A26" s="13"/>
      <c r="B26" s="656" t="s">
        <v>377</v>
      </c>
      <c r="C26" s="657"/>
      <c r="D26" s="657"/>
      <c r="E26" s="658"/>
      <c r="F26" s="659"/>
      <c r="G26" s="659"/>
      <c r="H26" s="659"/>
      <c r="I26" s="659"/>
      <c r="J26" s="659"/>
      <c r="K26" s="660"/>
      <c r="L26" s="13"/>
    </row>
    <row r="27" spans="1:12" ht="45" customHeight="1">
      <c r="A27" s="13"/>
      <c r="B27" s="661" t="s">
        <v>378</v>
      </c>
      <c r="C27" s="662"/>
      <c r="D27" s="663"/>
      <c r="E27" s="664"/>
      <c r="F27" s="665"/>
      <c r="G27" s="665"/>
      <c r="H27" s="665"/>
      <c r="I27" s="665"/>
      <c r="J27" s="665"/>
      <c r="K27" s="666"/>
      <c r="L27" s="13"/>
    </row>
    <row r="28" spans="1:12" ht="45" customHeight="1">
      <c r="A28" s="13"/>
      <c r="B28" s="667" t="s">
        <v>336</v>
      </c>
      <c r="C28" s="667"/>
      <c r="D28" s="667"/>
      <c r="E28" s="652"/>
      <c r="F28" s="653"/>
      <c r="G28" s="653"/>
      <c r="H28" s="653"/>
      <c r="I28" s="653"/>
      <c r="J28" s="653"/>
      <c r="K28" s="654"/>
      <c r="L28" s="13"/>
    </row>
    <row r="29" spans="1:12" ht="33" customHeight="1">
      <c r="A29" s="13"/>
      <c r="B29" s="651" t="s">
        <v>337</v>
      </c>
      <c r="C29" s="651"/>
      <c r="D29" s="651"/>
      <c r="E29" s="652"/>
      <c r="F29" s="653"/>
      <c r="G29" s="653"/>
      <c r="H29" s="653"/>
      <c r="I29" s="653"/>
      <c r="J29" s="653"/>
      <c r="K29" s="654"/>
      <c r="L29" s="13"/>
    </row>
    <row r="30" spans="1:12" ht="33" customHeight="1">
      <c r="A30" s="13"/>
      <c r="B30" s="655" t="s">
        <v>169</v>
      </c>
      <c r="C30" s="655"/>
      <c r="D30" s="655"/>
      <c r="E30" s="652"/>
      <c r="F30" s="653"/>
      <c r="G30" s="653"/>
      <c r="H30" s="653"/>
      <c r="I30" s="653"/>
      <c r="J30" s="653"/>
      <c r="K30" s="654"/>
      <c r="L30" s="13"/>
    </row>
    <row r="31" spans="1:12" ht="33" customHeight="1">
      <c r="A31" s="13"/>
      <c r="B31" s="655" t="s">
        <v>168</v>
      </c>
      <c r="C31" s="655"/>
      <c r="D31" s="655"/>
      <c r="E31" s="652"/>
      <c r="F31" s="653"/>
      <c r="G31" s="653"/>
      <c r="H31" s="653"/>
      <c r="I31" s="653"/>
      <c r="J31" s="653"/>
      <c r="K31" s="654"/>
      <c r="L31" s="13"/>
    </row>
    <row r="32" spans="1:12" ht="5.25" customHeight="1">
      <c r="A32" s="13"/>
      <c r="B32" s="13"/>
      <c r="C32" s="13"/>
      <c r="D32" s="13"/>
      <c r="E32" s="13"/>
      <c r="F32" s="13"/>
      <c r="G32" s="13"/>
      <c r="H32" s="13"/>
      <c r="I32" s="13"/>
      <c r="J32" s="13"/>
      <c r="K32" s="13"/>
      <c r="L32" s="13"/>
    </row>
    <row r="33" spans="1:12" ht="21" customHeight="1">
      <c r="A33" s="650" t="s">
        <v>167</v>
      </c>
      <c r="B33" s="650"/>
      <c r="C33" s="650"/>
      <c r="D33" s="650"/>
      <c r="E33" s="650"/>
      <c r="F33" s="650"/>
      <c r="G33" s="650"/>
      <c r="H33" s="650"/>
      <c r="I33" s="650"/>
      <c r="J33" s="650"/>
      <c r="K33" s="650"/>
      <c r="L33" s="650"/>
    </row>
    <row r="34" spans="1:12" ht="48" customHeight="1">
      <c r="A34" s="650" t="s">
        <v>338</v>
      </c>
      <c r="B34" s="650"/>
      <c r="C34" s="650"/>
      <c r="D34" s="650"/>
      <c r="E34" s="650"/>
      <c r="F34" s="650"/>
      <c r="G34" s="650"/>
      <c r="H34" s="650"/>
      <c r="I34" s="650"/>
      <c r="J34" s="650"/>
      <c r="K34" s="650"/>
      <c r="L34" s="650"/>
    </row>
  </sheetData>
  <mergeCells count="44">
    <mergeCell ref="A7:K7"/>
    <mergeCell ref="B1:D1"/>
    <mergeCell ref="F1:G1"/>
    <mergeCell ref="H1:K1"/>
    <mergeCell ref="F3:G3"/>
    <mergeCell ref="H5:K5"/>
    <mergeCell ref="A13:L13"/>
    <mergeCell ref="B15:K15"/>
    <mergeCell ref="B16:D16"/>
    <mergeCell ref="E16:K16"/>
    <mergeCell ref="B18:K18"/>
    <mergeCell ref="B8:K8"/>
    <mergeCell ref="L8:L11"/>
    <mergeCell ref="B9:C9"/>
    <mergeCell ref="D9:K9"/>
    <mergeCell ref="B10:C10"/>
    <mergeCell ref="D10:K10"/>
    <mergeCell ref="B11:C11"/>
    <mergeCell ref="D11:K11"/>
    <mergeCell ref="B24:K24"/>
    <mergeCell ref="B25:D25"/>
    <mergeCell ref="E25:K25"/>
    <mergeCell ref="B19:D19"/>
    <mergeCell ref="E19:K19"/>
    <mergeCell ref="B20:D20"/>
    <mergeCell ref="E20:K20"/>
    <mergeCell ref="B21:D21"/>
    <mergeCell ref="E21:K21"/>
    <mergeCell ref="B22:D22"/>
    <mergeCell ref="E22:J22"/>
    <mergeCell ref="B26:D26"/>
    <mergeCell ref="E26:K26"/>
    <mergeCell ref="B27:D27"/>
    <mergeCell ref="E27:K27"/>
    <mergeCell ref="B28:D28"/>
    <mergeCell ref="E28:K28"/>
    <mergeCell ref="A33:L33"/>
    <mergeCell ref="A34:L34"/>
    <mergeCell ref="B29:D29"/>
    <mergeCell ref="E29:K29"/>
    <mergeCell ref="B30:D30"/>
    <mergeCell ref="E30:K30"/>
    <mergeCell ref="B31:D31"/>
    <mergeCell ref="E31:K31"/>
  </mergeCells>
  <phoneticPr fontId="3"/>
  <printOptions horizontalCentered="1"/>
  <pageMargins left="0.51181102362204722" right="0.51181102362204722" top="0.55118110236220474"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5"/>
  <sheetViews>
    <sheetView view="pageBreakPreview" zoomScale="85" zoomScaleNormal="85" zoomScaleSheetLayoutView="85" workbookViewId="0"/>
  </sheetViews>
  <sheetFormatPr defaultColWidth="9" defaultRowHeight="18"/>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3" customFormat="1" ht="46.2" customHeight="1" thickBot="1">
      <c r="A1"/>
      <c r="B1" s="687" t="s">
        <v>471</v>
      </c>
      <c r="C1" s="687"/>
      <c r="D1" s="687"/>
      <c r="E1"/>
      <c r="F1" s="688" t="s">
        <v>207</v>
      </c>
      <c r="G1" s="689"/>
      <c r="H1" s="691"/>
      <c r="I1" s="716"/>
      <c r="J1" s="717"/>
      <c r="K1"/>
    </row>
    <row r="2" spans="1:14" s="13" customFormat="1" ht="6" customHeight="1">
      <c r="A2"/>
      <c r="B2"/>
      <c r="C2"/>
      <c r="D2"/>
      <c r="E2"/>
      <c r="F2"/>
      <c r="G2"/>
      <c r="H2"/>
      <c r="I2"/>
      <c r="J2"/>
      <c r="K2"/>
    </row>
    <row r="3" spans="1:14" s="13" customFormat="1">
      <c r="A3"/>
      <c r="B3"/>
      <c r="C3"/>
      <c r="D3"/>
      <c r="E3"/>
      <c r="F3" s="82" t="s">
        <v>185</v>
      </c>
      <c r="G3" s="82"/>
      <c r="H3" s="695" t="s">
        <v>184</v>
      </c>
      <c r="I3" s="695"/>
      <c r="J3" s="695"/>
      <c r="K3"/>
    </row>
    <row r="4" spans="1:14" s="13" customFormat="1" ht="7.95" customHeight="1">
      <c r="A4"/>
      <c r="B4"/>
      <c r="C4"/>
      <c r="D4"/>
      <c r="E4"/>
      <c r="H4" s="83"/>
      <c r="I4" s="83"/>
      <c r="J4" s="83"/>
      <c r="K4"/>
    </row>
    <row r="5" spans="1:14" s="13" customFormat="1" ht="71.25" customHeight="1">
      <c r="A5" s="718" t="s">
        <v>305</v>
      </c>
      <c r="B5" s="685"/>
      <c r="C5" s="685"/>
      <c r="D5" s="685"/>
      <c r="E5" s="685"/>
      <c r="F5" s="685"/>
      <c r="G5" s="685"/>
      <c r="H5" s="685"/>
      <c r="I5" s="685"/>
      <c r="J5" s="685"/>
      <c r="K5"/>
    </row>
    <row r="6" spans="1:14" s="13" customFormat="1" ht="26.25" customHeight="1">
      <c r="A6"/>
      <c r="B6" s="13" t="s">
        <v>222</v>
      </c>
      <c r="D6"/>
      <c r="E6"/>
      <c r="F6"/>
      <c r="G6"/>
      <c r="H6"/>
      <c r="I6"/>
      <c r="J6"/>
      <c r="K6"/>
    </row>
    <row r="7" spans="1:14" s="13" customFormat="1" ht="22.95" customHeight="1">
      <c r="A7"/>
      <c r="B7" s="681" t="s">
        <v>182</v>
      </c>
      <c r="C7" s="681"/>
      <c r="D7" s="681"/>
      <c r="E7" s="681"/>
      <c r="F7" s="681"/>
      <c r="G7" s="681"/>
      <c r="H7" s="681"/>
      <c r="I7" s="681"/>
      <c r="J7" s="681"/>
      <c r="K7" s="682"/>
    </row>
    <row r="8" spans="1:14" s="13" customFormat="1" ht="34.200000000000003" customHeight="1">
      <c r="A8"/>
      <c r="B8" s="683" t="s">
        <v>181</v>
      </c>
      <c r="C8" s="683"/>
      <c r="D8" s="683"/>
      <c r="E8" s="1084"/>
      <c r="F8" s="1084"/>
      <c r="G8" s="1084"/>
      <c r="H8" s="1084"/>
      <c r="I8" s="1084"/>
      <c r="J8" s="1084"/>
      <c r="K8" s="682"/>
    </row>
    <row r="9" spans="1:14" s="13" customFormat="1" ht="34.200000000000003" customHeight="1">
      <c r="A9"/>
      <c r="B9" s="683" t="s">
        <v>61</v>
      </c>
      <c r="C9" s="683"/>
      <c r="D9" s="683"/>
      <c r="E9" s="1084"/>
      <c r="F9" s="1084"/>
      <c r="G9" s="1084"/>
      <c r="H9" s="1084"/>
      <c r="I9" s="1084"/>
      <c r="J9" s="1084"/>
      <c r="K9" s="682"/>
    </row>
    <row r="10" spans="1:14" s="13" customFormat="1" ht="34.200000000000003" customHeight="1">
      <c r="A10"/>
      <c r="B10" s="683" t="s">
        <v>180</v>
      </c>
      <c r="C10" s="683"/>
      <c r="D10" s="683"/>
      <c r="E10" s="1084"/>
      <c r="F10" s="1084"/>
      <c r="G10" s="1084"/>
      <c r="H10" s="1084"/>
      <c r="I10" s="1084"/>
      <c r="J10" s="1084"/>
      <c r="K10" s="682"/>
    </row>
    <row r="11" spans="1:14" s="13" customFormat="1" ht="9.75" customHeight="1">
      <c r="A11"/>
      <c r="B11"/>
      <c r="C11"/>
      <c r="D11"/>
      <c r="E11"/>
      <c r="F11"/>
      <c r="G11"/>
      <c r="H11"/>
      <c r="I11"/>
      <c r="J11"/>
      <c r="K11"/>
    </row>
    <row r="12" spans="1:14" s="13" customFormat="1" ht="22.95" customHeight="1">
      <c r="A12"/>
      <c r="B12" s="681" t="s">
        <v>177</v>
      </c>
      <c r="C12" s="681"/>
      <c r="D12" s="681"/>
      <c r="E12" s="681"/>
      <c r="F12" s="681"/>
      <c r="G12" s="681"/>
      <c r="H12" s="681"/>
      <c r="I12" s="681"/>
      <c r="J12" s="681"/>
      <c r="K12"/>
    </row>
    <row r="13" spans="1:14" s="13" customFormat="1" ht="34.5" customHeight="1">
      <c r="A13"/>
      <c r="B13" s="675" t="s">
        <v>176</v>
      </c>
      <c r="C13" s="676"/>
      <c r="D13" s="677"/>
      <c r="E13" s="1084"/>
      <c r="F13" s="1084"/>
      <c r="G13" s="1084"/>
      <c r="H13" s="1084"/>
      <c r="I13" s="1084"/>
      <c r="J13" s="1084"/>
    </row>
    <row r="14" spans="1:14" s="13" customFormat="1" ht="4.5" customHeight="1">
      <c r="A14"/>
      <c r="B14"/>
      <c r="C14"/>
      <c r="D14"/>
      <c r="E14"/>
      <c r="F14"/>
      <c r="G14"/>
      <c r="H14"/>
      <c r="I14"/>
      <c r="J14"/>
      <c r="K14"/>
    </row>
    <row r="15" spans="1:14" s="13" customFormat="1" ht="20.25" customHeight="1">
      <c r="A15"/>
      <c r="B15" s="13" t="s">
        <v>301</v>
      </c>
      <c r="K15"/>
      <c r="N15" t="s">
        <v>116</v>
      </c>
    </row>
    <row r="16" spans="1:14" s="13" customFormat="1" ht="72.75" customHeight="1">
      <c r="A16"/>
      <c r="B16" s="144" t="s">
        <v>38</v>
      </c>
      <c r="C16" s="145" t="s">
        <v>37</v>
      </c>
      <c r="D16" s="696" t="s">
        <v>368</v>
      </c>
      <c r="E16" s="696"/>
      <c r="F16" s="696"/>
      <c r="G16" s="696"/>
      <c r="H16" s="696"/>
      <c r="I16" s="696"/>
      <c r="J16" s="696"/>
      <c r="N16" t="s">
        <v>119</v>
      </c>
    </row>
    <row r="17" spans="1:16" s="13" customFormat="1" ht="9" customHeight="1">
      <c r="A17"/>
      <c r="B17"/>
      <c r="C17"/>
      <c r="D17"/>
      <c r="E17"/>
      <c r="F17"/>
      <c r="G17"/>
      <c r="H17"/>
      <c r="I17"/>
      <c r="J17"/>
      <c r="K17"/>
    </row>
    <row r="18" spans="1:16" s="13" customFormat="1" ht="22.95" customHeight="1">
      <c r="A18"/>
      <c r="B18" s="681" t="s">
        <v>204</v>
      </c>
      <c r="C18" s="681"/>
      <c r="D18" s="681"/>
      <c r="E18" s="681"/>
      <c r="F18" s="681"/>
      <c r="G18" s="681"/>
      <c r="H18" s="681"/>
      <c r="I18" s="681"/>
      <c r="J18" s="681"/>
      <c r="K18"/>
    </row>
    <row r="19" spans="1:16" s="13" customFormat="1" ht="101.25" customHeight="1">
      <c r="A19"/>
      <c r="B19" s="719" t="s">
        <v>371</v>
      </c>
      <c r="C19" s="719"/>
      <c r="D19" s="680"/>
      <c r="E19" s="680"/>
      <c r="F19" s="678"/>
      <c r="G19" s="679"/>
      <c r="H19" s="679"/>
      <c r="I19" s="679"/>
      <c r="J19" s="84" t="s">
        <v>203</v>
      </c>
      <c r="K19"/>
    </row>
    <row r="20" spans="1:16" s="13" customFormat="1" ht="42" customHeight="1">
      <c r="A20"/>
      <c r="B20" s="697" t="s">
        <v>202</v>
      </c>
      <c r="C20" s="698"/>
      <c r="D20" s="676"/>
      <c r="E20" s="677"/>
      <c r="F20" s="173" t="s">
        <v>201</v>
      </c>
      <c r="G20" s="710">
        <f>ROUNDDOWN((F19*200000),-3)</f>
        <v>0</v>
      </c>
      <c r="H20" s="710"/>
      <c r="I20" s="710"/>
      <c r="J20" s="85" t="s">
        <v>41</v>
      </c>
      <c r="K20"/>
      <c r="M20" s="704"/>
      <c r="N20" s="704"/>
      <c r="O20" s="704"/>
      <c r="P20" s="704"/>
    </row>
    <row r="21" spans="1:16" s="13" customFormat="1" ht="11.25" customHeight="1">
      <c r="A21"/>
      <c r="B21"/>
      <c r="C21"/>
      <c r="D21"/>
      <c r="E21"/>
      <c r="F21"/>
      <c r="G21"/>
      <c r="H21"/>
      <c r="I21"/>
      <c r="J21"/>
      <c r="K21"/>
    </row>
    <row r="22" spans="1:16" s="13" customFormat="1" ht="22.95" customHeight="1">
      <c r="A22"/>
      <c r="B22" s="711" t="s">
        <v>200</v>
      </c>
      <c r="C22" s="712"/>
      <c r="D22" s="712"/>
      <c r="E22" s="712"/>
      <c r="F22" s="712"/>
      <c r="G22" s="712"/>
      <c r="H22" s="712"/>
      <c r="I22" s="712"/>
      <c r="J22" s="713"/>
      <c r="K22"/>
    </row>
    <row r="23" spans="1:16" s="13" customFormat="1" ht="33" customHeight="1">
      <c r="A23"/>
      <c r="B23" s="714" t="s">
        <v>199</v>
      </c>
      <c r="C23" s="675" t="s">
        <v>198</v>
      </c>
      <c r="D23" s="676"/>
      <c r="E23" s="677"/>
      <c r="F23" s="700"/>
      <c r="G23" s="701"/>
      <c r="H23" s="701"/>
      <c r="I23" s="701"/>
      <c r="J23" s="702"/>
      <c r="K23"/>
    </row>
    <row r="24" spans="1:16" s="13" customFormat="1" ht="31.5" customHeight="1">
      <c r="A24"/>
      <c r="B24" s="715"/>
      <c r="C24" s="697" t="s">
        <v>197</v>
      </c>
      <c r="D24" s="698"/>
      <c r="E24" s="699"/>
      <c r="F24" s="700"/>
      <c r="G24" s="701"/>
      <c r="H24" s="701"/>
      <c r="I24" s="701"/>
      <c r="J24" s="702"/>
      <c r="K24"/>
    </row>
    <row r="25" spans="1:16" s="13" customFormat="1" ht="58.5" customHeight="1">
      <c r="A25"/>
      <c r="B25" s="707" t="s">
        <v>196</v>
      </c>
      <c r="C25" s="697" t="s">
        <v>303</v>
      </c>
      <c r="D25" s="698"/>
      <c r="E25" s="699"/>
      <c r="F25" s="172" t="s">
        <v>195</v>
      </c>
      <c r="G25" s="701"/>
      <c r="H25" s="701"/>
      <c r="I25" s="701"/>
      <c r="J25" s="702"/>
      <c r="K25"/>
    </row>
    <row r="26" spans="1:16" s="13" customFormat="1" ht="62.25" customHeight="1">
      <c r="A26"/>
      <c r="B26" s="708"/>
      <c r="C26" s="697" t="s">
        <v>194</v>
      </c>
      <c r="D26" s="698"/>
      <c r="E26" s="699"/>
      <c r="F26" s="700"/>
      <c r="G26" s="701"/>
      <c r="H26" s="701"/>
      <c r="I26" s="701"/>
      <c r="J26" s="702"/>
      <c r="K26"/>
    </row>
    <row r="27" spans="1:16" s="13" customFormat="1" ht="33" customHeight="1">
      <c r="A27"/>
      <c r="B27" s="709"/>
      <c r="C27" s="675" t="s">
        <v>193</v>
      </c>
      <c r="D27" s="676"/>
      <c r="E27" s="677"/>
      <c r="F27" s="700"/>
      <c r="G27" s="701"/>
      <c r="H27" s="701"/>
      <c r="I27" s="701"/>
      <c r="J27" s="702"/>
      <c r="K27"/>
    </row>
    <row r="28" spans="1:16" s="13" customFormat="1" ht="33" customHeight="1">
      <c r="A28"/>
      <c r="B28" s="706" t="s">
        <v>96</v>
      </c>
      <c r="C28" s="706"/>
      <c r="D28" s="706"/>
      <c r="E28" s="706"/>
      <c r="F28" s="700"/>
      <c r="G28" s="701"/>
      <c r="H28" s="701"/>
      <c r="I28" s="701"/>
      <c r="J28" s="702"/>
      <c r="K28"/>
    </row>
    <row r="29" spans="1:16" s="13" customFormat="1" ht="33" customHeight="1">
      <c r="A29"/>
      <c r="B29" s="706" t="s">
        <v>169</v>
      </c>
      <c r="C29" s="706"/>
      <c r="D29" s="706"/>
      <c r="E29" s="706"/>
      <c r="F29" s="700"/>
      <c r="G29" s="701"/>
      <c r="H29" s="701"/>
      <c r="I29" s="701"/>
      <c r="J29" s="702"/>
      <c r="K29"/>
    </row>
    <row r="30" spans="1:16" s="13" customFormat="1" ht="33" customHeight="1">
      <c r="A30"/>
      <c r="B30" s="706" t="s">
        <v>168</v>
      </c>
      <c r="C30" s="706"/>
      <c r="D30" s="706"/>
      <c r="E30" s="706"/>
      <c r="F30" s="700"/>
      <c r="G30" s="701"/>
      <c r="H30" s="701"/>
      <c r="I30" s="701"/>
      <c r="J30" s="702"/>
      <c r="K30"/>
    </row>
    <row r="31" spans="1:16" s="13" customFormat="1" ht="1.5" customHeight="1"/>
    <row r="32" spans="1:16" s="13" customFormat="1" ht="24.75" customHeight="1">
      <c r="A32" s="705" t="s">
        <v>192</v>
      </c>
      <c r="B32" s="705"/>
      <c r="C32" s="705"/>
      <c r="D32" s="705"/>
      <c r="E32" s="705"/>
      <c r="F32" s="705"/>
      <c r="G32" s="705"/>
      <c r="H32" s="705"/>
      <c r="I32" s="705"/>
      <c r="J32" s="705"/>
      <c r="K32" s="705"/>
    </row>
    <row r="33" spans="1:11" s="13" customFormat="1" ht="42" customHeight="1">
      <c r="A33" s="705" t="s">
        <v>373</v>
      </c>
      <c r="B33" s="705"/>
      <c r="C33" s="705"/>
      <c r="D33" s="705"/>
      <c r="E33" s="705"/>
      <c r="F33" s="705"/>
      <c r="G33" s="705"/>
      <c r="H33" s="705"/>
      <c r="I33" s="705"/>
      <c r="J33" s="705"/>
      <c r="K33" s="705"/>
    </row>
    <row r="34" spans="1:11">
      <c r="F34" s="83"/>
      <c r="G34" s="83"/>
      <c r="I34" s="703" t="s">
        <v>372</v>
      </c>
      <c r="J34" s="703"/>
      <c r="K34" s="83"/>
    </row>
    <row r="35" spans="1:11" ht="51.75" customHeight="1">
      <c r="E35" s="115"/>
      <c r="F35" s="115"/>
      <c r="G35" s="115"/>
      <c r="H35" s="115"/>
      <c r="I35" s="116"/>
      <c r="J35" s="117" t="s">
        <v>302</v>
      </c>
    </row>
  </sheetData>
  <mergeCells count="45">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D16:J16"/>
    <mergeCell ref="E13:J13"/>
    <mergeCell ref="B13:D13"/>
    <mergeCell ref="C24:E24"/>
    <mergeCell ref="C23:E23"/>
    <mergeCell ref="F23:J23"/>
    <mergeCell ref="F24:J24"/>
  </mergeCells>
  <phoneticPr fontId="3"/>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view="pageBreakPreview" zoomScale="85" zoomScaleNormal="85" zoomScaleSheetLayoutView="85" workbookViewId="0"/>
  </sheetViews>
  <sheetFormatPr defaultColWidth="9" defaultRowHeight="18"/>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c r="B1" s="720" t="s">
        <v>471</v>
      </c>
      <c r="C1" s="720"/>
      <c r="D1" s="720"/>
      <c r="F1" s="688" t="s">
        <v>207</v>
      </c>
      <c r="G1" s="689"/>
      <c r="H1" s="690"/>
      <c r="I1" s="690"/>
      <c r="J1" s="691"/>
      <c r="K1" s="692"/>
    </row>
    <row r="2" spans="1:12" ht="6" customHeight="1" thickBot="1">
      <c r="G2" s="78"/>
      <c r="H2" s="78"/>
      <c r="I2" s="78"/>
      <c r="J2" s="78"/>
      <c r="K2" s="78"/>
    </row>
    <row r="3" spans="1:12" ht="28.95" customHeight="1" thickBot="1">
      <c r="F3" s="693" t="s">
        <v>188</v>
      </c>
      <c r="G3" s="694"/>
      <c r="H3" s="79"/>
      <c r="I3" s="79" t="s">
        <v>187</v>
      </c>
      <c r="J3" s="80"/>
      <c r="K3" s="81" t="s">
        <v>186</v>
      </c>
    </row>
    <row r="4" spans="1:12" ht="6" customHeight="1"/>
    <row r="5" spans="1:12">
      <c r="F5" s="82" t="s">
        <v>185</v>
      </c>
      <c r="G5" s="82"/>
      <c r="H5" s="695" t="s">
        <v>184</v>
      </c>
      <c r="I5" s="695"/>
      <c r="J5" s="695"/>
      <c r="K5" s="695"/>
    </row>
    <row r="6" spans="1:12" ht="7.95" customHeight="1">
      <c r="H6" s="83"/>
      <c r="I6" s="83"/>
      <c r="J6" s="83"/>
      <c r="K6" s="83"/>
    </row>
    <row r="7" spans="1:12" ht="34.200000000000003" customHeight="1">
      <c r="A7" s="685" t="s">
        <v>191</v>
      </c>
      <c r="B7" s="685"/>
      <c r="C7" s="685"/>
      <c r="D7" s="685"/>
      <c r="E7" s="685"/>
      <c r="F7" s="685"/>
      <c r="G7" s="685"/>
      <c r="H7" s="685"/>
      <c r="I7" s="685"/>
      <c r="J7" s="685"/>
      <c r="K7" s="685"/>
    </row>
    <row r="8" spans="1:12" ht="22.95" customHeight="1">
      <c r="B8" s="681" t="s">
        <v>182</v>
      </c>
      <c r="C8" s="681"/>
      <c r="D8" s="681"/>
      <c r="E8" s="681"/>
      <c r="F8" s="681"/>
      <c r="G8" s="681"/>
      <c r="H8" s="681"/>
      <c r="I8" s="681"/>
      <c r="J8" s="681"/>
      <c r="K8" s="681"/>
      <c r="L8" s="682"/>
    </row>
    <row r="9" spans="1:12" ht="34.200000000000003" customHeight="1">
      <c r="B9" s="683" t="s">
        <v>181</v>
      </c>
      <c r="C9" s="683"/>
      <c r="D9" s="1084"/>
      <c r="E9" s="1084"/>
      <c r="F9" s="1084"/>
      <c r="G9" s="1084"/>
      <c r="H9" s="1084"/>
      <c r="I9" s="1084"/>
      <c r="J9" s="1084"/>
      <c r="K9" s="1084"/>
      <c r="L9" s="682"/>
    </row>
    <row r="10" spans="1:12" ht="34.200000000000003" customHeight="1">
      <c r="B10" s="683" t="s">
        <v>61</v>
      </c>
      <c r="C10" s="683"/>
      <c r="D10" s="1084"/>
      <c r="E10" s="1084"/>
      <c r="F10" s="1084"/>
      <c r="G10" s="1084"/>
      <c r="H10" s="1084"/>
      <c r="I10" s="1084"/>
      <c r="J10" s="1084"/>
      <c r="K10" s="1084"/>
      <c r="L10" s="682"/>
    </row>
    <row r="11" spans="1:12" ht="34.200000000000003" customHeight="1">
      <c r="B11" s="683" t="s">
        <v>180</v>
      </c>
      <c r="C11" s="683"/>
      <c r="D11" s="1084"/>
      <c r="E11" s="1084"/>
      <c r="F11" s="1084"/>
      <c r="G11" s="1084"/>
      <c r="H11" s="1084"/>
      <c r="I11" s="1084"/>
      <c r="J11" s="1084"/>
      <c r="K11" s="1084"/>
      <c r="L11" s="682"/>
    </row>
    <row r="12" spans="1:12" ht="2.25" customHeight="1"/>
    <row r="13" spans="1:12" ht="67.5" customHeight="1">
      <c r="A13" s="705" t="s">
        <v>190</v>
      </c>
      <c r="B13" s="705"/>
      <c r="C13" s="705"/>
      <c r="D13" s="705"/>
      <c r="E13" s="705"/>
      <c r="F13" s="705"/>
      <c r="G13" s="705"/>
      <c r="H13" s="705"/>
      <c r="I13" s="705"/>
      <c r="J13" s="705"/>
      <c r="K13" s="705"/>
      <c r="L13" s="705"/>
    </row>
    <row r="14" spans="1:12" ht="2.25" customHeight="1">
      <c r="B14" s="114"/>
      <c r="C14" s="114"/>
      <c r="D14" s="114"/>
      <c r="E14" s="114"/>
      <c r="F14" s="114"/>
    </row>
    <row r="15" spans="1:12" ht="22.95" customHeight="1">
      <c r="B15" s="681" t="s">
        <v>177</v>
      </c>
      <c r="C15" s="681"/>
      <c r="D15" s="681"/>
      <c r="E15" s="681"/>
      <c r="F15" s="681"/>
      <c r="G15" s="681"/>
      <c r="H15" s="681"/>
      <c r="I15" s="681"/>
      <c r="J15" s="681"/>
      <c r="K15" s="681"/>
    </row>
    <row r="16" spans="1:12" ht="34.5" customHeight="1">
      <c r="B16" s="675" t="s">
        <v>176</v>
      </c>
      <c r="C16" s="676"/>
      <c r="D16" s="676"/>
      <c r="E16" s="740"/>
      <c r="F16" s="741"/>
      <c r="G16" s="741"/>
      <c r="H16" s="741"/>
      <c r="I16" s="741"/>
      <c r="J16" s="741"/>
      <c r="K16" s="742"/>
    </row>
    <row r="17" spans="1:12" ht="10.199999999999999" customHeight="1"/>
    <row r="18" spans="1:12" ht="22.95" customHeight="1">
      <c r="B18" s="681" t="s">
        <v>175</v>
      </c>
      <c r="C18" s="681"/>
      <c r="D18" s="681"/>
      <c r="E18" s="681"/>
      <c r="F18" s="681"/>
      <c r="G18" s="681"/>
      <c r="H18" s="681"/>
      <c r="I18" s="681"/>
      <c r="J18" s="681"/>
      <c r="K18" s="681"/>
    </row>
    <row r="19" spans="1:12" ht="31.2" customHeight="1">
      <c r="B19" s="675" t="s">
        <v>174</v>
      </c>
      <c r="C19" s="676"/>
      <c r="D19" s="677"/>
      <c r="E19" s="740"/>
      <c r="F19" s="741"/>
      <c r="G19" s="741"/>
      <c r="H19" s="741"/>
      <c r="I19" s="741"/>
      <c r="J19" s="741"/>
      <c r="K19" s="742"/>
    </row>
    <row r="20" spans="1:12" ht="31.2" customHeight="1">
      <c r="B20" s="675" t="s">
        <v>189</v>
      </c>
      <c r="C20" s="676"/>
      <c r="D20" s="677"/>
      <c r="E20" s="740"/>
      <c r="F20" s="741"/>
      <c r="G20" s="741"/>
      <c r="H20" s="741"/>
      <c r="I20" s="741"/>
      <c r="J20" s="741"/>
      <c r="K20" s="742"/>
    </row>
    <row r="21" spans="1:12" ht="13.95" customHeight="1"/>
    <row r="22" spans="1:12" ht="22.95" customHeight="1" thickBot="1">
      <c r="B22" s="668" t="s">
        <v>170</v>
      </c>
      <c r="C22" s="669"/>
      <c r="D22" s="669"/>
      <c r="E22" s="669"/>
      <c r="F22" s="669"/>
      <c r="G22" s="669"/>
      <c r="H22" s="669"/>
      <c r="I22" s="669"/>
      <c r="J22" s="669"/>
      <c r="K22" s="670"/>
    </row>
    <row r="23" spans="1:12" ht="45.75" customHeight="1">
      <c r="A23" s="13"/>
      <c r="B23" s="724" t="s">
        <v>223</v>
      </c>
      <c r="C23" s="725"/>
      <c r="D23" s="726"/>
      <c r="E23" s="727"/>
      <c r="F23" s="728"/>
      <c r="G23" s="728"/>
      <c r="H23" s="728"/>
      <c r="I23" s="728"/>
      <c r="J23" s="728"/>
      <c r="K23" s="729"/>
      <c r="L23" s="13"/>
    </row>
    <row r="24" spans="1:12" ht="48.75" customHeight="1" thickBot="1">
      <c r="A24" s="13"/>
      <c r="B24" s="656" t="s">
        <v>379</v>
      </c>
      <c r="C24" s="657"/>
      <c r="D24" s="657"/>
      <c r="E24" s="721"/>
      <c r="F24" s="722"/>
      <c r="G24" s="722"/>
      <c r="H24" s="722"/>
      <c r="I24" s="722"/>
      <c r="J24" s="722"/>
      <c r="K24" s="723"/>
      <c r="L24" s="13"/>
    </row>
    <row r="25" spans="1:12" ht="45" customHeight="1">
      <c r="A25" s="13"/>
      <c r="B25" s="730" t="s">
        <v>380</v>
      </c>
      <c r="C25" s="730"/>
      <c r="D25" s="730"/>
      <c r="E25" s="664"/>
      <c r="F25" s="665"/>
      <c r="G25" s="665"/>
      <c r="H25" s="665"/>
      <c r="I25" s="665"/>
      <c r="J25" s="665"/>
      <c r="K25" s="666"/>
      <c r="L25" s="13"/>
    </row>
    <row r="26" spans="1:12" ht="45" customHeight="1">
      <c r="A26" s="13"/>
      <c r="B26" s="731" t="s">
        <v>336</v>
      </c>
      <c r="C26" s="731"/>
      <c r="D26" s="731"/>
      <c r="E26" s="652"/>
      <c r="F26" s="653"/>
      <c r="G26" s="653"/>
      <c r="H26" s="653"/>
      <c r="I26" s="653"/>
      <c r="J26" s="653"/>
      <c r="K26" s="654"/>
      <c r="L26" s="13"/>
    </row>
    <row r="27" spans="1:12" ht="33" customHeight="1">
      <c r="A27" s="13"/>
      <c r="B27" s="732" t="s">
        <v>337</v>
      </c>
      <c r="C27" s="732"/>
      <c r="D27" s="732"/>
      <c r="E27" s="652"/>
      <c r="F27" s="653"/>
      <c r="G27" s="653"/>
      <c r="H27" s="653"/>
      <c r="I27" s="653"/>
      <c r="J27" s="653"/>
      <c r="K27" s="654"/>
      <c r="L27" s="13"/>
    </row>
    <row r="28" spans="1:12" ht="33" customHeight="1">
      <c r="A28" s="13"/>
      <c r="B28" s="732" t="s">
        <v>169</v>
      </c>
      <c r="C28" s="732"/>
      <c r="D28" s="732"/>
      <c r="E28" s="652"/>
      <c r="F28" s="653"/>
      <c r="G28" s="653"/>
      <c r="H28" s="653"/>
      <c r="I28" s="653"/>
      <c r="J28" s="653"/>
      <c r="K28" s="654"/>
      <c r="L28" s="13"/>
    </row>
    <row r="29" spans="1:12" ht="33" customHeight="1">
      <c r="A29" s="13"/>
      <c r="B29" s="732" t="s">
        <v>168</v>
      </c>
      <c r="C29" s="732"/>
      <c r="D29" s="732"/>
      <c r="E29" s="652"/>
      <c r="F29" s="653"/>
      <c r="G29" s="653"/>
      <c r="H29" s="653"/>
      <c r="I29" s="653"/>
      <c r="J29" s="653"/>
      <c r="K29" s="654"/>
      <c r="L29" s="13"/>
    </row>
    <row r="30" spans="1:12" ht="5.25" customHeight="1">
      <c r="A30" s="13"/>
      <c r="B30" s="13"/>
      <c r="C30" s="13"/>
      <c r="D30" s="13"/>
      <c r="E30" s="13"/>
      <c r="F30" s="13"/>
      <c r="G30" s="13"/>
      <c r="H30" s="13"/>
      <c r="I30" s="13"/>
      <c r="J30" s="13"/>
      <c r="K30" s="13"/>
      <c r="L30" s="13"/>
    </row>
    <row r="31" spans="1:12" ht="28.5" customHeight="1">
      <c r="A31" s="650" t="s">
        <v>299</v>
      </c>
      <c r="B31" s="650"/>
      <c r="C31" s="650"/>
      <c r="D31" s="650"/>
      <c r="E31" s="650"/>
      <c r="F31" s="650"/>
      <c r="G31" s="650"/>
      <c r="H31" s="650"/>
      <c r="I31" s="650"/>
      <c r="J31" s="650"/>
      <c r="K31" s="650"/>
      <c r="L31" s="650"/>
    </row>
    <row r="32" spans="1:12" ht="39" customHeight="1">
      <c r="A32" s="650" t="s">
        <v>339</v>
      </c>
      <c r="B32" s="650"/>
      <c r="C32" s="650"/>
      <c r="D32" s="650"/>
      <c r="E32" s="650"/>
      <c r="F32" s="650"/>
      <c r="G32" s="650"/>
      <c r="H32" s="650"/>
      <c r="I32" s="650"/>
      <c r="J32" s="650"/>
      <c r="K32" s="650"/>
      <c r="L32" s="650"/>
    </row>
  </sheetData>
  <mergeCells count="40">
    <mergeCell ref="A32:L32"/>
    <mergeCell ref="B27:D27"/>
    <mergeCell ref="E27:K27"/>
    <mergeCell ref="B28:D28"/>
    <mergeCell ref="E28:K28"/>
    <mergeCell ref="B29:D29"/>
    <mergeCell ref="E29:K29"/>
    <mergeCell ref="B25:D25"/>
    <mergeCell ref="E25:K25"/>
    <mergeCell ref="B26:D26"/>
    <mergeCell ref="E26:K26"/>
    <mergeCell ref="A31:L31"/>
    <mergeCell ref="B15:K15"/>
    <mergeCell ref="B16:D16"/>
    <mergeCell ref="E16:K16"/>
    <mergeCell ref="B18:K18"/>
    <mergeCell ref="B24:D24"/>
    <mergeCell ref="E24:K24"/>
    <mergeCell ref="B23:D23"/>
    <mergeCell ref="E23:K23"/>
    <mergeCell ref="B19:D19"/>
    <mergeCell ref="E19:K19"/>
    <mergeCell ref="B20:D20"/>
    <mergeCell ref="E20:K20"/>
    <mergeCell ref="B22:K22"/>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s>
  <phoneticPr fontId="3"/>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view="pageBreakPreview" zoomScale="85" zoomScaleNormal="100" zoomScaleSheetLayoutView="85" workbookViewId="0">
      <selection sqref="A1:M1"/>
    </sheetView>
  </sheetViews>
  <sheetFormatPr defaultColWidth="4" defaultRowHeight="18"/>
  <cols>
    <col min="1" max="6" width="4" style="14" customWidth="1"/>
    <col min="7" max="14" width="4" style="14"/>
    <col min="15" max="16" width="4" style="14" customWidth="1"/>
    <col min="17" max="16384" width="4" style="14"/>
  </cols>
  <sheetData>
    <row r="1" spans="1:36" customFormat="1" ht="21.75" customHeight="1">
      <c r="A1" s="757"/>
      <c r="B1" s="757"/>
      <c r="C1" s="757"/>
      <c r="D1" s="757"/>
      <c r="E1" s="757"/>
      <c r="F1" s="757"/>
      <c r="G1" s="757"/>
      <c r="H1" s="757"/>
      <c r="I1" s="757"/>
      <c r="J1" s="757"/>
      <c r="K1" s="757"/>
      <c r="L1" s="757"/>
      <c r="M1" s="757"/>
      <c r="S1" s="767" t="s">
        <v>114</v>
      </c>
      <c r="T1" s="768"/>
      <c r="U1" s="768"/>
      <c r="V1" s="769"/>
      <c r="W1" s="758"/>
      <c r="X1" s="759"/>
      <c r="Y1" s="759"/>
      <c r="Z1" s="759"/>
      <c r="AA1" s="760"/>
    </row>
    <row r="2" spans="1:36" customFormat="1" ht="30" customHeight="1" thickBot="1">
      <c r="A2" s="27"/>
      <c r="B2" s="27"/>
      <c r="C2" s="27"/>
      <c r="D2" s="27"/>
      <c r="E2" s="27"/>
      <c r="F2" s="27"/>
      <c r="G2" s="27"/>
      <c r="H2" s="27"/>
      <c r="I2" s="27"/>
      <c r="J2" s="27"/>
      <c r="K2" s="27"/>
      <c r="L2" s="27"/>
      <c r="M2" s="27"/>
      <c r="S2" s="764" t="s">
        <v>113</v>
      </c>
      <c r="T2" s="765"/>
      <c r="U2" s="765"/>
      <c r="V2" s="766"/>
      <c r="W2" s="761"/>
      <c r="X2" s="762"/>
      <c r="Y2" s="762"/>
      <c r="Z2" s="762"/>
      <c r="AA2" s="763"/>
    </row>
    <row r="3" spans="1:36" customFormat="1" ht="9.75" customHeight="1">
      <c r="A3" s="27"/>
      <c r="B3" s="27"/>
      <c r="C3" s="27"/>
      <c r="D3" s="27"/>
      <c r="E3" s="27"/>
      <c r="F3" s="27"/>
      <c r="G3" s="27"/>
      <c r="H3" s="27"/>
      <c r="I3" s="27"/>
      <c r="J3" s="27"/>
      <c r="K3" s="27"/>
      <c r="L3" s="27"/>
      <c r="M3" s="27"/>
    </row>
    <row r="4" spans="1:36" customFormat="1" ht="19.5" customHeight="1">
      <c r="A4" s="27"/>
      <c r="B4" s="27"/>
      <c r="C4" s="27"/>
      <c r="D4" s="27"/>
      <c r="E4" s="27"/>
      <c r="F4" s="27"/>
      <c r="G4" s="27"/>
      <c r="H4" s="27"/>
      <c r="I4" s="27"/>
      <c r="J4" s="27"/>
      <c r="K4" s="27"/>
      <c r="L4" s="27"/>
      <c r="M4" s="27"/>
      <c r="T4" s="82" t="s">
        <v>112</v>
      </c>
      <c r="U4" s="82"/>
      <c r="V4" s="770" t="s">
        <v>111</v>
      </c>
      <c r="W4" s="770"/>
      <c r="X4" s="770"/>
      <c r="Y4" s="770"/>
      <c r="Z4" s="770"/>
      <c r="AA4" s="770"/>
    </row>
    <row r="5" spans="1:36" customFormat="1" ht="18" customHeight="1">
      <c r="A5" s="27"/>
      <c r="B5" s="27"/>
      <c r="C5" s="27"/>
      <c r="D5" s="27"/>
      <c r="E5" s="27"/>
      <c r="F5" s="27"/>
      <c r="G5" s="27"/>
      <c r="H5" s="27"/>
      <c r="I5" s="27"/>
      <c r="J5" s="27"/>
      <c r="K5" s="27"/>
      <c r="L5" s="27"/>
      <c r="M5" s="27"/>
    </row>
    <row r="6" spans="1:36" customFormat="1" ht="34.200000000000003" customHeight="1">
      <c r="A6" s="757" t="s">
        <v>110</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row>
    <row r="7" spans="1:36" ht="51" customHeight="1">
      <c r="B7" s="739" t="s">
        <v>109</v>
      </c>
      <c r="C7" s="739"/>
      <c r="D7" s="739"/>
      <c r="E7" s="739"/>
      <c r="F7" s="739"/>
      <c r="G7" s="739"/>
      <c r="H7" s="739"/>
      <c r="I7" s="739"/>
      <c r="J7" s="739"/>
      <c r="K7" s="739"/>
      <c r="L7" s="739"/>
      <c r="M7" s="739"/>
      <c r="N7" s="739"/>
      <c r="O7" s="739"/>
      <c r="P7" s="739"/>
      <c r="Q7" s="739"/>
      <c r="R7" s="739"/>
      <c r="S7" s="739"/>
      <c r="T7" s="739"/>
      <c r="U7" s="739"/>
      <c r="V7" s="739"/>
      <c r="W7" s="739"/>
      <c r="X7" s="739"/>
      <c r="Y7" s="739"/>
      <c r="Z7" s="739"/>
      <c r="AA7" s="739"/>
    </row>
    <row r="8" spans="1:36" ht="13.95" customHeight="1">
      <c r="B8" s="86"/>
      <c r="C8" s="86"/>
      <c r="D8" s="86"/>
      <c r="E8" s="86"/>
      <c r="F8" s="86"/>
      <c r="G8" s="86"/>
      <c r="H8" s="86"/>
      <c r="I8" s="86"/>
      <c r="J8" s="87"/>
      <c r="K8" s="87"/>
    </row>
    <row r="9" spans="1:36" ht="31.95" customHeight="1">
      <c r="B9" s="743" t="s">
        <v>108</v>
      </c>
      <c r="C9" s="744"/>
      <c r="D9" s="744"/>
      <c r="E9" s="744"/>
      <c r="F9" s="744"/>
      <c r="G9" s="745"/>
      <c r="H9" s="740"/>
      <c r="I9" s="741"/>
      <c r="J9" s="741"/>
      <c r="K9" s="741"/>
      <c r="L9" s="741"/>
      <c r="M9" s="741"/>
      <c r="N9" s="741"/>
      <c r="O9" s="741"/>
      <c r="P9" s="741"/>
      <c r="Q9" s="741"/>
      <c r="R9" s="741"/>
      <c r="S9" s="741"/>
      <c r="T9" s="741"/>
      <c r="U9" s="741"/>
      <c r="V9" s="741"/>
      <c r="W9" s="741"/>
      <c r="X9" s="741"/>
      <c r="Y9" s="741"/>
      <c r="Z9" s="741"/>
      <c r="AA9" s="742"/>
    </row>
    <row r="10" spans="1:36" ht="13.95" customHeight="1">
      <c r="B10" s="86"/>
      <c r="C10" s="86"/>
      <c r="D10" s="86"/>
      <c r="E10" s="86"/>
      <c r="F10" s="86"/>
      <c r="G10" s="86"/>
      <c r="H10" s="86"/>
      <c r="I10" s="86"/>
      <c r="J10" s="87"/>
      <c r="K10" s="87"/>
    </row>
    <row r="11" spans="1:36" s="88" customFormat="1" ht="24" customHeight="1">
      <c r="B11" s="89" t="s">
        <v>107</v>
      </c>
      <c r="C11" s="89"/>
      <c r="D11" s="89"/>
      <c r="E11" s="89"/>
      <c r="F11" s="8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733"/>
      <c r="AI11" s="733"/>
      <c r="AJ11" s="733"/>
    </row>
    <row r="12" spans="1:36" ht="21" customHeight="1">
      <c r="B12" s="738" t="s">
        <v>100</v>
      </c>
      <c r="C12" s="738"/>
      <c r="D12" s="738"/>
      <c r="E12" s="738"/>
      <c r="F12" s="738"/>
      <c r="G12" s="737" t="s">
        <v>106</v>
      </c>
      <c r="H12" s="737"/>
      <c r="I12" s="737"/>
      <c r="J12" s="737"/>
      <c r="K12" s="737"/>
      <c r="L12" s="737"/>
      <c r="M12" s="737"/>
    </row>
    <row r="13" spans="1:36" ht="30.6" customHeight="1">
      <c r="B13" s="734" t="s">
        <v>105</v>
      </c>
      <c r="C13" s="683"/>
      <c r="D13" s="683"/>
      <c r="E13" s="683"/>
      <c r="F13" s="683"/>
      <c r="G13" s="735"/>
      <c r="H13" s="736"/>
      <c r="I13" s="736"/>
      <c r="J13" s="736"/>
      <c r="K13" s="736"/>
      <c r="L13" s="736"/>
      <c r="M13" s="91" t="s">
        <v>41</v>
      </c>
    </row>
    <row r="14" spans="1:36" ht="30.6" customHeight="1">
      <c r="B14" s="683" t="s">
        <v>104</v>
      </c>
      <c r="C14" s="683"/>
      <c r="D14" s="683"/>
      <c r="E14" s="683"/>
      <c r="F14" s="683"/>
      <c r="G14" s="735"/>
      <c r="H14" s="736"/>
      <c r="I14" s="736"/>
      <c r="J14" s="736"/>
      <c r="K14" s="736"/>
      <c r="L14" s="736"/>
      <c r="M14" s="91" t="s">
        <v>41</v>
      </c>
    </row>
    <row r="15" spans="1:36" ht="30.6" customHeight="1">
      <c r="B15" s="683" t="s">
        <v>42</v>
      </c>
      <c r="C15" s="683"/>
      <c r="D15" s="683"/>
      <c r="E15" s="683"/>
      <c r="F15" s="683"/>
      <c r="G15" s="735"/>
      <c r="H15" s="736"/>
      <c r="I15" s="736"/>
      <c r="J15" s="736"/>
      <c r="K15" s="736"/>
      <c r="L15" s="736"/>
      <c r="M15" s="91" t="s">
        <v>41</v>
      </c>
    </row>
    <row r="16" spans="1:36" ht="30.6" customHeight="1">
      <c r="B16" s="683" t="s">
        <v>144</v>
      </c>
      <c r="C16" s="683"/>
      <c r="D16" s="683"/>
      <c r="E16" s="683"/>
      <c r="F16" s="683"/>
      <c r="G16" s="735"/>
      <c r="H16" s="736"/>
      <c r="I16" s="736"/>
      <c r="J16" s="736"/>
      <c r="K16" s="736"/>
      <c r="L16" s="736"/>
      <c r="M16" s="91" t="s">
        <v>41</v>
      </c>
    </row>
    <row r="17" spans="2:36" ht="21" customHeight="1">
      <c r="B17" s="86" t="s">
        <v>103</v>
      </c>
      <c r="C17" s="86"/>
      <c r="D17" s="86"/>
      <c r="E17" s="86"/>
      <c r="F17" s="86"/>
      <c r="G17" s="86"/>
      <c r="H17" s="86"/>
      <c r="I17" s="86"/>
      <c r="J17" s="87"/>
      <c r="K17" s="87"/>
    </row>
    <row r="18" spans="2:36" ht="21" customHeight="1">
      <c r="B18" s="86"/>
      <c r="C18" s="86"/>
      <c r="D18" s="86"/>
      <c r="E18" s="86"/>
      <c r="F18" s="86"/>
      <c r="G18" s="86"/>
      <c r="H18" s="86"/>
      <c r="I18" s="86"/>
      <c r="J18" s="87"/>
      <c r="K18" s="87"/>
    </row>
    <row r="19" spans="2:36" ht="21" customHeight="1">
      <c r="B19" s="86" t="s">
        <v>102</v>
      </c>
      <c r="C19" s="86"/>
      <c r="D19" s="86"/>
      <c r="E19" s="86"/>
      <c r="F19" s="86"/>
      <c r="G19" s="86"/>
      <c r="H19" s="86"/>
      <c r="I19" s="86"/>
      <c r="J19" s="87"/>
      <c r="K19" s="87"/>
    </row>
    <row r="20" spans="2:36" ht="23.25" customHeight="1">
      <c r="B20" s="86"/>
      <c r="C20" s="86"/>
      <c r="D20" s="86"/>
      <c r="E20" s="86"/>
      <c r="F20" s="86"/>
      <c r="G20" s="86"/>
      <c r="H20" s="86"/>
      <c r="I20" s="86"/>
      <c r="J20" s="87"/>
      <c r="K20" s="87"/>
    </row>
    <row r="21" spans="2:36" s="88" customFormat="1" ht="18" customHeight="1">
      <c r="B21" s="89" t="s">
        <v>101</v>
      </c>
      <c r="C21" s="89"/>
      <c r="D21" s="89"/>
      <c r="E21" s="89"/>
      <c r="F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733"/>
      <c r="AI21" s="733"/>
      <c r="AJ21" s="733"/>
    </row>
    <row r="22" spans="2:36" s="92" customFormat="1" ht="21" customHeight="1">
      <c r="B22" s="749" t="s">
        <v>100</v>
      </c>
      <c r="C22" s="750"/>
      <c r="D22" s="751"/>
      <c r="E22" s="749" t="s">
        <v>99</v>
      </c>
      <c r="F22" s="750"/>
      <c r="G22" s="750"/>
      <c r="H22" s="750"/>
      <c r="I22" s="750"/>
      <c r="J22" s="750"/>
      <c r="K22" s="751"/>
      <c r="L22" s="749" t="s">
        <v>98</v>
      </c>
      <c r="M22" s="750"/>
      <c r="N22" s="750"/>
      <c r="O22" s="750"/>
      <c r="P22" s="750"/>
      <c r="Q22" s="750"/>
      <c r="R22" s="750"/>
      <c r="S22" s="750"/>
      <c r="T22" s="751"/>
      <c r="U22" s="749" t="s">
        <v>97</v>
      </c>
      <c r="V22" s="750"/>
      <c r="W22" s="750"/>
      <c r="X22" s="750"/>
      <c r="Y22" s="750"/>
      <c r="Z22" s="750"/>
      <c r="AA22" s="751"/>
    </row>
    <row r="23" spans="2:36" s="92" customFormat="1" ht="30.6" customHeight="1">
      <c r="B23" s="746"/>
      <c r="C23" s="747"/>
      <c r="D23" s="748"/>
      <c r="E23" s="779"/>
      <c r="F23" s="779"/>
      <c r="G23" s="779"/>
      <c r="H23" s="779"/>
      <c r="I23" s="779"/>
      <c r="J23" s="779"/>
      <c r="K23" s="779"/>
      <c r="L23" s="754"/>
      <c r="M23" s="755"/>
      <c r="N23" s="755"/>
      <c r="O23" s="755"/>
      <c r="P23" s="755"/>
      <c r="Q23" s="755"/>
      <c r="R23" s="755"/>
      <c r="S23" s="755"/>
      <c r="T23" s="756"/>
      <c r="U23" s="752"/>
      <c r="V23" s="753"/>
      <c r="W23" s="753"/>
      <c r="X23" s="753"/>
      <c r="Y23" s="753"/>
      <c r="Z23" s="753"/>
      <c r="AA23" s="93" t="s">
        <v>95</v>
      </c>
    </row>
    <row r="24" spans="2:36" s="92" customFormat="1" ht="30.6" customHeight="1">
      <c r="B24" s="746"/>
      <c r="C24" s="747"/>
      <c r="D24" s="748"/>
      <c r="E24" s="779"/>
      <c r="F24" s="779"/>
      <c r="G24" s="779"/>
      <c r="H24" s="779"/>
      <c r="I24" s="779"/>
      <c r="J24" s="779"/>
      <c r="K24" s="779"/>
      <c r="L24" s="754"/>
      <c r="M24" s="755"/>
      <c r="N24" s="755"/>
      <c r="O24" s="755"/>
      <c r="P24" s="755"/>
      <c r="Q24" s="755"/>
      <c r="R24" s="755"/>
      <c r="S24" s="755"/>
      <c r="T24" s="756"/>
      <c r="U24" s="752"/>
      <c r="V24" s="753"/>
      <c r="W24" s="753"/>
      <c r="X24" s="753"/>
      <c r="Y24" s="753"/>
      <c r="Z24" s="753"/>
      <c r="AA24" s="93" t="s">
        <v>95</v>
      </c>
    </row>
    <row r="25" spans="2:36" s="92" customFormat="1" ht="30.6" customHeight="1">
      <c r="B25" s="746"/>
      <c r="C25" s="747"/>
      <c r="D25" s="748"/>
      <c r="E25" s="779"/>
      <c r="F25" s="779"/>
      <c r="G25" s="779"/>
      <c r="H25" s="779"/>
      <c r="I25" s="779"/>
      <c r="J25" s="779"/>
      <c r="K25" s="779"/>
      <c r="L25" s="754"/>
      <c r="M25" s="755"/>
      <c r="N25" s="755"/>
      <c r="O25" s="755"/>
      <c r="P25" s="755"/>
      <c r="Q25" s="755"/>
      <c r="R25" s="755"/>
      <c r="S25" s="755"/>
      <c r="T25" s="756"/>
      <c r="U25" s="752"/>
      <c r="V25" s="753"/>
      <c r="W25" s="753"/>
      <c r="X25" s="753"/>
      <c r="Y25" s="753"/>
      <c r="Z25" s="753"/>
      <c r="AA25" s="93" t="s">
        <v>95</v>
      </c>
    </row>
    <row r="26" spans="2:36" s="92" customFormat="1" ht="30.6" customHeight="1">
      <c r="B26" s="746"/>
      <c r="C26" s="747"/>
      <c r="D26" s="748"/>
      <c r="E26" s="779"/>
      <c r="F26" s="779"/>
      <c r="G26" s="779"/>
      <c r="H26" s="779"/>
      <c r="I26" s="779"/>
      <c r="J26" s="779"/>
      <c r="K26" s="779"/>
      <c r="L26" s="754"/>
      <c r="M26" s="755"/>
      <c r="N26" s="755"/>
      <c r="O26" s="755"/>
      <c r="P26" s="755"/>
      <c r="Q26" s="755"/>
      <c r="R26" s="755"/>
      <c r="S26" s="755"/>
      <c r="T26" s="756"/>
      <c r="U26" s="752"/>
      <c r="V26" s="753"/>
      <c r="W26" s="753"/>
      <c r="X26" s="753"/>
      <c r="Y26" s="753"/>
      <c r="Z26" s="753"/>
      <c r="AA26" s="93" t="s">
        <v>95</v>
      </c>
    </row>
    <row r="27" spans="2:36" s="92" customFormat="1" ht="30.6" customHeight="1">
      <c r="B27" s="746"/>
      <c r="C27" s="747"/>
      <c r="D27" s="748"/>
      <c r="E27" s="779"/>
      <c r="F27" s="779"/>
      <c r="G27" s="779"/>
      <c r="H27" s="779"/>
      <c r="I27" s="779"/>
      <c r="J27" s="779"/>
      <c r="K27" s="779"/>
      <c r="L27" s="754"/>
      <c r="M27" s="755"/>
      <c r="N27" s="755"/>
      <c r="O27" s="755"/>
      <c r="P27" s="755"/>
      <c r="Q27" s="755"/>
      <c r="R27" s="755"/>
      <c r="S27" s="755"/>
      <c r="T27" s="756"/>
      <c r="U27" s="752"/>
      <c r="V27" s="753"/>
      <c r="W27" s="753"/>
      <c r="X27" s="753"/>
      <c r="Y27" s="753"/>
      <c r="Z27" s="753"/>
      <c r="AA27" s="93" t="s">
        <v>95</v>
      </c>
    </row>
    <row r="28" spans="2:36" s="92" customFormat="1" ht="30.6" customHeight="1">
      <c r="B28" s="776" t="s">
        <v>96</v>
      </c>
      <c r="C28" s="777"/>
      <c r="D28" s="777"/>
      <c r="E28" s="777"/>
      <c r="F28" s="777"/>
      <c r="G28" s="777"/>
      <c r="H28" s="777"/>
      <c r="I28" s="777"/>
      <c r="J28" s="777"/>
      <c r="K28" s="777"/>
      <c r="L28" s="777"/>
      <c r="M28" s="777"/>
      <c r="N28" s="777"/>
      <c r="O28" s="777"/>
      <c r="P28" s="777"/>
      <c r="Q28" s="777"/>
      <c r="R28" s="777"/>
      <c r="S28" s="777"/>
      <c r="T28" s="778"/>
      <c r="U28" s="752">
        <f>SUM(U23:Z27)</f>
        <v>0</v>
      </c>
      <c r="V28" s="753"/>
      <c r="W28" s="753"/>
      <c r="X28" s="753"/>
      <c r="Y28" s="753"/>
      <c r="Z28" s="753"/>
      <c r="AA28" s="93" t="s">
        <v>95</v>
      </c>
    </row>
    <row r="29" spans="2:36" ht="28.2" customHeight="1">
      <c r="B29" s="14" t="s">
        <v>94</v>
      </c>
      <c r="G29" s="94"/>
      <c r="H29" s="94"/>
      <c r="I29" s="94"/>
      <c r="J29" s="94"/>
      <c r="K29" s="94"/>
      <c r="L29" s="94"/>
      <c r="M29" s="94"/>
      <c r="N29" s="94"/>
      <c r="O29" s="94"/>
      <c r="P29" s="94"/>
      <c r="Q29" s="94"/>
      <c r="R29" s="94"/>
      <c r="S29" s="773"/>
      <c r="T29" s="774"/>
      <c r="U29" s="774"/>
      <c r="V29" s="774"/>
      <c r="W29" s="774"/>
      <c r="X29" s="774"/>
    </row>
    <row r="30" spans="2:36" ht="28.2" customHeight="1">
      <c r="G30" s="94"/>
      <c r="H30" s="94"/>
      <c r="I30" s="94"/>
      <c r="J30" s="94"/>
      <c r="K30" s="94"/>
      <c r="L30" s="94"/>
      <c r="M30" s="94"/>
      <c r="N30" s="94"/>
      <c r="O30" s="94"/>
      <c r="P30" s="94"/>
      <c r="Q30" s="94"/>
      <c r="R30" s="94"/>
      <c r="S30" s="95"/>
      <c r="T30" s="96"/>
      <c r="U30" s="96"/>
      <c r="V30" s="96"/>
      <c r="W30" s="96"/>
      <c r="X30" s="96"/>
    </row>
    <row r="31" spans="2:36" s="15" customFormat="1" ht="37.950000000000003" customHeight="1">
      <c r="J31" s="15" t="s">
        <v>93</v>
      </c>
      <c r="M31" s="97"/>
      <c r="N31" s="97"/>
      <c r="O31" s="97"/>
      <c r="P31" s="97"/>
      <c r="Q31" s="97"/>
      <c r="R31" s="97"/>
      <c r="S31" s="775">
        <f>U28</f>
        <v>0</v>
      </c>
      <c r="T31" s="775"/>
      <c r="U31" s="775"/>
      <c r="V31" s="775"/>
      <c r="W31" s="775"/>
      <c r="X31" s="775"/>
      <c r="Y31" s="98" t="s">
        <v>41</v>
      </c>
    </row>
    <row r="32" spans="2:36" ht="6" customHeight="1"/>
    <row r="34" spans="9:11">
      <c r="I34" s="771"/>
      <c r="J34" s="772"/>
      <c r="K34" s="772"/>
    </row>
    <row r="35" spans="9:11">
      <c r="I35" s="771"/>
      <c r="J35" s="772"/>
      <c r="K35" s="772"/>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B23:C27">
    <cfRule type="cellIs" dxfId="69" priority="5" operator="equal">
      <formula>""</formula>
    </cfRule>
  </conditionalFormatting>
  <conditionalFormatting sqref="E23:E27 L23:T27">
    <cfRule type="cellIs" dxfId="68" priority="7" operator="equal">
      <formula>""</formula>
    </cfRule>
  </conditionalFormatting>
  <conditionalFormatting sqref="G13:G16">
    <cfRule type="cellIs" dxfId="67" priority="1" operator="equal">
      <formula>""</formula>
    </cfRule>
  </conditionalFormatting>
  <conditionalFormatting sqref="H9">
    <cfRule type="expression" dxfId="66" priority="8">
      <formula>$H$9=""</formula>
    </cfRule>
  </conditionalFormatting>
  <conditionalFormatting sqref="W1:AA2">
    <cfRule type="expression" dxfId="65"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1F952-064F-4A63-943E-1E2804723B8C}">
  <sheetPr>
    <tabColor rgb="FFFFFF00"/>
    <pageSetUpPr fitToPage="1"/>
  </sheetPr>
  <dimension ref="A1:BO96"/>
  <sheetViews>
    <sheetView showGridLines="0" view="pageBreakPreview" zoomScale="70" zoomScaleNormal="100" zoomScaleSheetLayoutView="70" workbookViewId="0">
      <selection activeCell="AJ5" sqref="AJ5"/>
    </sheetView>
  </sheetViews>
  <sheetFormatPr defaultColWidth="4" defaultRowHeight="18"/>
  <cols>
    <col min="1" max="1" width="3.3984375" style="110" customWidth="1"/>
    <col min="2" max="17" width="6" style="110" customWidth="1"/>
    <col min="18" max="18" width="4" style="110" customWidth="1"/>
    <col min="19" max="19" width="5.09765625" style="110" customWidth="1"/>
    <col min="20" max="20" width="0.69921875" style="110" customWidth="1"/>
    <col min="21" max="21" width="8.3984375" style="104" customWidth="1"/>
    <col min="22" max="22" width="11.5" style="104" customWidth="1"/>
    <col min="23" max="24" width="3" style="104" customWidth="1"/>
    <col min="25" max="25" width="13.09765625" style="104" customWidth="1"/>
    <col min="26" max="37" width="4" style="104"/>
    <col min="38" max="38" width="11.19921875" style="104" bestFit="1" customWidth="1"/>
    <col min="39" max="39" width="6.5" style="104" customWidth="1"/>
    <col min="40" max="40" width="4.69921875" style="104" customWidth="1"/>
    <col min="41" max="41" width="13.3984375" style="110" customWidth="1"/>
    <col min="42" max="42" width="2.3984375" style="110" customWidth="1"/>
    <col min="43" max="43" width="12.19921875" style="110" customWidth="1"/>
    <col min="44" max="44" width="5.59765625" style="110" customWidth="1"/>
    <col min="45" max="46" width="6.5" style="110" customWidth="1"/>
    <col min="47" max="48" width="4" style="110"/>
    <col min="49" max="49" width="4" style="110" customWidth="1"/>
    <col min="50" max="53" width="1.19921875" style="110" customWidth="1"/>
    <col min="54" max="54" width="4" style="110"/>
    <col min="55" max="55" width="3.5" style="110" customWidth="1"/>
    <col min="56" max="56" width="4" style="110" hidden="1" customWidth="1"/>
    <col min="57" max="57" width="7.59765625" style="110" customWidth="1"/>
    <col min="58" max="58" width="2.5" style="110" customWidth="1"/>
    <col min="59" max="59" width="8.59765625" style="110" customWidth="1"/>
    <col min="60" max="60" width="10.5" style="110" customWidth="1"/>
    <col min="61" max="61" width="2.09765625" style="110" customWidth="1"/>
    <col min="62" max="62" width="12.69921875" style="110" customWidth="1"/>
    <col min="63" max="63" width="12" style="110" customWidth="1"/>
    <col min="64" max="64" width="9.59765625" style="110" customWidth="1"/>
    <col min="65" max="65" width="11.5" style="110" customWidth="1"/>
    <col min="66" max="66" width="14.69921875" style="110" customWidth="1"/>
    <col min="67" max="67" width="25.5" style="110" bestFit="1" customWidth="1"/>
    <col min="68" max="16384" width="4" style="110"/>
  </cols>
  <sheetData>
    <row r="1" spans="1:67" ht="16.2" customHeight="1">
      <c r="A1" s="104"/>
      <c r="B1" s="104"/>
      <c r="C1" s="104"/>
      <c r="D1" s="104"/>
      <c r="E1" s="104"/>
      <c r="F1" s="104"/>
      <c r="G1" s="104"/>
      <c r="H1" s="104"/>
      <c r="I1" s="104"/>
      <c r="J1" s="104"/>
      <c r="K1" s="104"/>
      <c r="L1" s="29"/>
      <c r="M1" s="29"/>
      <c r="N1" s="29"/>
      <c r="O1" s="29"/>
      <c r="P1" s="29"/>
      <c r="Q1" s="29"/>
      <c r="R1" s="29"/>
      <c r="S1" s="223"/>
      <c r="T1" s="223"/>
      <c r="U1" s="223"/>
      <c r="V1" s="223"/>
      <c r="W1" s="223"/>
      <c r="X1" s="223"/>
      <c r="Y1" s="223"/>
      <c r="Z1" s="223"/>
      <c r="AA1" s="223"/>
      <c r="AB1" s="223"/>
      <c r="AC1" s="223"/>
      <c r="AD1" s="223"/>
      <c r="AE1" s="223"/>
      <c r="AF1" s="223"/>
      <c r="AG1" s="223"/>
      <c r="AH1" s="223"/>
      <c r="AI1" s="223"/>
      <c r="BK1" s="228"/>
      <c r="BL1" s="229" t="s">
        <v>446</v>
      </c>
      <c r="BM1" s="229" t="s">
        <v>423</v>
      </c>
      <c r="BN1" s="228" t="s">
        <v>445</v>
      </c>
      <c r="BO1" s="227" t="s">
        <v>328</v>
      </c>
    </row>
    <row r="2" spans="1:67" ht="4.5" customHeight="1">
      <c r="A2" s="226"/>
      <c r="B2" s="226"/>
      <c r="C2" s="226"/>
      <c r="D2" s="226"/>
      <c r="E2" s="226"/>
      <c r="F2" s="226"/>
      <c r="G2" s="226"/>
      <c r="H2" s="226"/>
      <c r="I2" s="226"/>
      <c r="J2" s="225"/>
      <c r="K2" s="225"/>
      <c r="L2" s="225"/>
      <c r="M2" s="225"/>
      <c r="N2" s="225"/>
      <c r="O2" s="225"/>
      <c r="P2" s="225"/>
      <c r="Q2" s="225"/>
      <c r="R2" s="225"/>
      <c r="S2" s="223"/>
      <c r="T2" s="223"/>
      <c r="U2" s="223"/>
      <c r="V2" s="223"/>
      <c r="W2" s="223"/>
      <c r="X2" s="223"/>
      <c r="Y2" s="223"/>
      <c r="Z2" s="223"/>
      <c r="AA2" s="223"/>
      <c r="AB2" s="223"/>
      <c r="AC2" s="223"/>
      <c r="AD2" s="223"/>
      <c r="AE2" s="223"/>
      <c r="AF2" s="223"/>
      <c r="AG2" s="223"/>
      <c r="AH2" s="223"/>
      <c r="AI2" s="223"/>
      <c r="BK2" s="142"/>
      <c r="BL2" s="222"/>
      <c r="BM2" s="222"/>
      <c r="BN2" s="142"/>
      <c r="BO2" s="221"/>
    </row>
    <row r="3" spans="1:67" ht="30" customHeight="1">
      <c r="A3" s="104"/>
      <c r="B3" s="930" t="s">
        <v>456</v>
      </c>
      <c r="C3" s="930"/>
      <c r="D3" s="930"/>
      <c r="E3" s="930"/>
      <c r="F3" s="930"/>
      <c r="G3" s="930"/>
      <c r="H3" s="930"/>
      <c r="I3" s="930"/>
      <c r="J3" s="930"/>
      <c r="K3" s="930"/>
      <c r="L3" s="930"/>
      <c r="M3" s="930"/>
      <c r="N3" s="930"/>
      <c r="O3" s="930"/>
      <c r="P3" s="930"/>
      <c r="Q3" s="931"/>
      <c r="R3" s="224"/>
      <c r="S3" s="223"/>
      <c r="T3" s="223"/>
      <c r="BF3" s="123" t="s">
        <v>438</v>
      </c>
      <c r="BG3" s="123" t="s">
        <v>444</v>
      </c>
      <c r="BH3" s="207">
        <v>400000</v>
      </c>
      <c r="BK3" s="142" t="s">
        <v>117</v>
      </c>
      <c r="BL3" s="222" t="s">
        <v>329</v>
      </c>
      <c r="BM3" s="222" t="s">
        <v>443</v>
      </c>
      <c r="BN3" s="142" t="s">
        <v>329</v>
      </c>
      <c r="BO3" s="221" t="s">
        <v>330</v>
      </c>
    </row>
    <row r="4" spans="1:67" ht="6" customHeight="1">
      <c r="A4" s="132"/>
      <c r="B4" s="132"/>
      <c r="C4" s="132"/>
      <c r="D4" s="132"/>
      <c r="E4" s="132"/>
      <c r="F4" s="132"/>
      <c r="G4" s="132"/>
      <c r="H4" s="132"/>
      <c r="I4" s="132"/>
      <c r="J4" s="132"/>
      <c r="K4" s="132"/>
      <c r="L4" s="132"/>
      <c r="M4" s="132"/>
      <c r="N4" s="132"/>
      <c r="O4" s="132"/>
      <c r="P4" s="132"/>
      <c r="Q4" s="132"/>
      <c r="R4" s="132"/>
      <c r="S4" s="132"/>
      <c r="BF4" s="123" t="s">
        <v>437</v>
      </c>
      <c r="BG4" s="123" t="s">
        <v>442</v>
      </c>
      <c r="BH4" s="207">
        <v>1600000</v>
      </c>
      <c r="BK4" s="143" t="s">
        <v>120</v>
      </c>
      <c r="BL4" s="219" t="s">
        <v>331</v>
      </c>
      <c r="BM4" s="222" t="s">
        <v>441</v>
      </c>
      <c r="BN4" s="142" t="s">
        <v>331</v>
      </c>
      <c r="BO4" s="221" t="s">
        <v>332</v>
      </c>
    </row>
    <row r="5" spans="1:67" ht="23.25" customHeight="1">
      <c r="A5" s="220" t="s">
        <v>267</v>
      </c>
      <c r="H5" s="104"/>
      <c r="I5" s="104"/>
      <c r="J5" s="104"/>
      <c r="K5" s="104"/>
      <c r="L5" s="104"/>
      <c r="M5" s="104"/>
      <c r="N5" s="927" t="s">
        <v>162</v>
      </c>
      <c r="O5" s="928"/>
      <c r="P5" s="929" t="str">
        <f>IF(M13&lt;&gt;"","戸建",IF(M35&lt;&gt;0,"集合",""))</f>
        <v/>
      </c>
      <c r="Q5" s="929"/>
      <c r="BF5" s="123" t="s">
        <v>435</v>
      </c>
      <c r="BG5" s="123" t="s">
        <v>440</v>
      </c>
      <c r="BH5" s="207">
        <v>2400000</v>
      </c>
      <c r="BM5" s="219" t="s">
        <v>439</v>
      </c>
      <c r="BN5" s="143"/>
      <c r="BO5" s="218"/>
    </row>
    <row r="6" spans="1:67" ht="23.25" customHeight="1">
      <c r="A6" s="220"/>
      <c r="B6" s="914" t="s">
        <v>235</v>
      </c>
      <c r="C6" s="915"/>
      <c r="D6" s="915"/>
      <c r="E6" s="915"/>
      <c r="F6" s="915"/>
      <c r="G6" s="915"/>
      <c r="H6" s="915"/>
      <c r="I6" s="915"/>
      <c r="J6" s="916"/>
      <c r="K6" s="104"/>
      <c r="L6" s="104"/>
      <c r="M6" s="104"/>
      <c r="BF6" s="123"/>
      <c r="BG6" s="123"/>
      <c r="BH6" s="207"/>
    </row>
    <row r="7" spans="1:67" ht="35.25" customHeight="1">
      <c r="B7" s="917"/>
      <c r="C7" s="918"/>
      <c r="D7" s="918"/>
      <c r="E7" s="918"/>
      <c r="F7" s="918"/>
      <c r="G7" s="918"/>
      <c r="H7" s="918"/>
      <c r="I7" s="919"/>
      <c r="J7" s="103" t="s">
        <v>41</v>
      </c>
      <c r="BF7" s="123" t="s">
        <v>438</v>
      </c>
      <c r="BG7" s="208" t="s">
        <v>429</v>
      </c>
      <c r="BH7" s="207">
        <v>300000</v>
      </c>
    </row>
    <row r="8" spans="1:67" ht="28.5" customHeight="1">
      <c r="A8" s="200" t="s">
        <v>266</v>
      </c>
      <c r="BF8" s="123" t="s">
        <v>437</v>
      </c>
      <c r="BG8" s="208" t="s">
        <v>427</v>
      </c>
      <c r="BH8" s="207">
        <v>1300000</v>
      </c>
    </row>
    <row r="9" spans="1:67" ht="14.25" customHeight="1">
      <c r="A9" s="104"/>
      <c r="B9" s="895" t="s">
        <v>436</v>
      </c>
      <c r="C9" s="895"/>
      <c r="D9" s="895"/>
      <c r="E9" s="895"/>
      <c r="F9" s="895"/>
      <c r="G9" s="895"/>
      <c r="H9" s="895"/>
      <c r="I9" s="895"/>
      <c r="J9" s="895"/>
      <c r="K9" s="895"/>
      <c r="L9" s="895"/>
      <c r="M9" s="895"/>
      <c r="N9" s="895"/>
      <c r="O9" s="895"/>
      <c r="P9" s="895"/>
      <c r="Q9" s="895"/>
      <c r="R9" s="895"/>
      <c r="S9" s="148"/>
      <c r="T9" s="148"/>
      <c r="BF9" s="123" t="s">
        <v>435</v>
      </c>
      <c r="BG9" s="208" t="s">
        <v>425</v>
      </c>
      <c r="BH9" s="207">
        <v>2000000</v>
      </c>
    </row>
    <row r="10" spans="1:67" ht="4.2" customHeight="1">
      <c r="A10" s="206"/>
      <c r="B10" s="206"/>
      <c r="C10" s="206"/>
      <c r="D10" s="206"/>
      <c r="E10" s="206"/>
      <c r="F10" s="206"/>
      <c r="G10" s="206"/>
      <c r="H10" s="206"/>
      <c r="I10" s="206"/>
      <c r="J10" s="206"/>
      <c r="K10" s="206"/>
      <c r="L10" s="206"/>
      <c r="M10" s="206"/>
      <c r="N10" s="206"/>
      <c r="O10" s="206"/>
      <c r="P10" s="206"/>
      <c r="Q10" s="206"/>
      <c r="R10" s="206"/>
      <c r="S10" s="206"/>
      <c r="T10" s="206"/>
    </row>
    <row r="11" spans="1:67" ht="24.75" customHeight="1">
      <c r="A11" s="206"/>
      <c r="B11" s="921" t="s">
        <v>265</v>
      </c>
      <c r="C11" s="921"/>
      <c r="D11" s="921"/>
      <c r="E11" s="206"/>
      <c r="F11" s="206"/>
      <c r="G11" s="206"/>
      <c r="H11" s="206"/>
      <c r="I11" s="206"/>
      <c r="J11" s="206"/>
      <c r="K11" s="206"/>
      <c r="L11" s="206"/>
      <c r="M11" s="206"/>
      <c r="N11" s="206"/>
      <c r="O11" s="206"/>
      <c r="P11" s="206"/>
      <c r="Q11" s="206"/>
      <c r="R11" s="206"/>
      <c r="S11" s="206"/>
      <c r="T11" s="206"/>
      <c r="AO11" s="104"/>
    </row>
    <row r="12" spans="1:67" ht="6.75" customHeight="1">
      <c r="A12" s="206"/>
      <c r="B12" s="206"/>
      <c r="C12" s="206"/>
      <c r="D12" s="206"/>
      <c r="E12" s="206"/>
      <c r="F12" s="206"/>
      <c r="H12" s="206"/>
      <c r="I12" s="206"/>
      <c r="J12" s="206"/>
      <c r="K12" s="206"/>
      <c r="L12" s="206"/>
      <c r="M12" s="206"/>
      <c r="N12" s="206"/>
      <c r="O12" s="206"/>
      <c r="P12" s="206"/>
      <c r="Q12" s="206"/>
      <c r="R12" s="206"/>
      <c r="S12" s="206"/>
      <c r="T12" s="206"/>
      <c r="AO12" s="104"/>
    </row>
    <row r="13" spans="1:67" ht="33" customHeight="1">
      <c r="A13" s="206"/>
      <c r="B13" s="932" t="s">
        <v>261</v>
      </c>
      <c r="C13" s="932"/>
      <c r="D13" s="932"/>
      <c r="E13" s="935"/>
      <c r="F13" s="935"/>
      <c r="G13" s="935"/>
      <c r="H13" s="206"/>
      <c r="I13" s="206"/>
      <c r="J13" s="206"/>
      <c r="K13" s="206"/>
      <c r="L13" s="206"/>
      <c r="M13" s="933" t="str">
        <f>IFERROR(VLOOKUP("戸建"&amp;E13,BG3:BH5,2,FALSE),"")</f>
        <v/>
      </c>
      <c r="N13" s="933"/>
      <c r="O13" s="933"/>
      <c r="P13" s="934"/>
      <c r="Q13" s="209" t="s">
        <v>41</v>
      </c>
      <c r="R13" s="206"/>
      <c r="S13" s="206"/>
      <c r="T13" s="206"/>
      <c r="U13" s="206"/>
      <c r="AO13" s="104"/>
      <c r="AP13" s="104"/>
    </row>
    <row r="14" spans="1:67" ht="5.25" customHeight="1">
      <c r="A14" s="206"/>
      <c r="B14" s="206"/>
      <c r="C14" s="206"/>
      <c r="D14" s="206"/>
      <c r="E14" s="203"/>
      <c r="F14" s="203"/>
      <c r="G14" s="203"/>
      <c r="H14" s="203"/>
      <c r="I14" s="206"/>
      <c r="J14" s="206"/>
      <c r="K14" s="206"/>
      <c r="L14" s="206"/>
      <c r="M14" s="206"/>
      <c r="N14" s="206"/>
      <c r="O14" s="206"/>
      <c r="P14" s="206"/>
      <c r="Q14" s="206"/>
      <c r="R14" s="206"/>
      <c r="S14" s="206"/>
      <c r="T14" s="206"/>
    </row>
    <row r="15" spans="1:67" ht="24.75" customHeight="1">
      <c r="A15" s="206"/>
      <c r="B15" s="921" t="s">
        <v>264</v>
      </c>
      <c r="C15" s="921"/>
      <c r="D15" s="921"/>
      <c r="E15" s="203"/>
      <c r="F15" s="203"/>
      <c r="G15" s="203"/>
      <c r="H15" s="203"/>
      <c r="I15" s="206"/>
      <c r="J15" s="206"/>
      <c r="K15" s="206"/>
      <c r="L15" s="206"/>
      <c r="M15" s="206"/>
      <c r="N15" s="206"/>
      <c r="O15" s="206"/>
      <c r="P15" s="206"/>
      <c r="Q15" s="206"/>
      <c r="R15" s="206"/>
      <c r="S15" s="206"/>
      <c r="T15" s="206"/>
    </row>
    <row r="16" spans="1:67" ht="25.5" customHeight="1">
      <c r="A16" s="206"/>
      <c r="B16" s="922" t="s">
        <v>434</v>
      </c>
      <c r="C16" s="922"/>
      <c r="D16" s="922"/>
      <c r="E16" s="922"/>
      <c r="F16" s="922"/>
      <c r="G16" s="922"/>
      <c r="H16" s="922"/>
      <c r="I16" s="922"/>
      <c r="J16" s="922"/>
      <c r="K16" s="922"/>
      <c r="L16" s="922"/>
      <c r="M16" s="922"/>
      <c r="N16" s="922"/>
      <c r="O16" s="922"/>
      <c r="P16" s="922"/>
      <c r="Q16" s="922"/>
      <c r="R16" s="922"/>
      <c r="S16" s="206"/>
      <c r="T16" s="206"/>
      <c r="U16" s="217"/>
    </row>
    <row r="17" spans="1:22" ht="35.25" customHeight="1">
      <c r="A17" s="206"/>
      <c r="B17" s="216" t="s">
        <v>433</v>
      </c>
      <c r="C17" s="923" t="s">
        <v>432</v>
      </c>
      <c r="D17" s="923"/>
      <c r="E17" s="215" t="s">
        <v>261</v>
      </c>
      <c r="F17" s="204"/>
      <c r="G17" s="216" t="s">
        <v>433</v>
      </c>
      <c r="H17" s="924" t="s">
        <v>432</v>
      </c>
      <c r="I17" s="925"/>
      <c r="J17" s="174" t="s">
        <v>261</v>
      </c>
      <c r="K17" s="204"/>
      <c r="L17" s="216" t="s">
        <v>433</v>
      </c>
      <c r="M17" s="924" t="s">
        <v>432</v>
      </c>
      <c r="N17" s="925"/>
      <c r="O17" s="174" t="s">
        <v>261</v>
      </c>
      <c r="P17" s="203"/>
      <c r="Q17" s="203"/>
      <c r="R17" s="203"/>
      <c r="S17" s="206"/>
      <c r="T17" s="206"/>
    </row>
    <row r="18" spans="1:22" ht="19.5" customHeight="1">
      <c r="A18" s="206"/>
      <c r="B18" s="146">
        <v>1</v>
      </c>
      <c r="C18" s="926"/>
      <c r="D18" s="926"/>
      <c r="E18" s="214"/>
      <c r="F18" s="204"/>
      <c r="G18" s="146">
        <v>11</v>
      </c>
      <c r="H18" s="926"/>
      <c r="I18" s="926"/>
      <c r="J18" s="214"/>
      <c r="K18" s="175"/>
      <c r="L18" s="146">
        <v>21</v>
      </c>
      <c r="M18" s="926"/>
      <c r="N18" s="926"/>
      <c r="O18" s="214"/>
      <c r="P18" s="206"/>
      <c r="Q18" s="206"/>
      <c r="R18" s="206"/>
      <c r="S18" s="206"/>
      <c r="T18" s="206"/>
    </row>
    <row r="19" spans="1:22" ht="19.5" customHeight="1">
      <c r="A19" s="206"/>
      <c r="B19" s="146">
        <v>2</v>
      </c>
      <c r="C19" s="920"/>
      <c r="D19" s="920"/>
      <c r="E19" s="214"/>
      <c r="F19" s="204"/>
      <c r="G19" s="146">
        <v>12</v>
      </c>
      <c r="H19" s="920"/>
      <c r="I19" s="920"/>
      <c r="J19" s="214"/>
      <c r="K19" s="175"/>
      <c r="L19" s="146">
        <v>22</v>
      </c>
      <c r="M19" s="920"/>
      <c r="N19" s="920"/>
      <c r="O19" s="214"/>
      <c r="P19" s="206"/>
      <c r="Q19" s="206"/>
      <c r="R19" s="206"/>
      <c r="S19" s="206"/>
      <c r="T19" s="206"/>
    </row>
    <row r="20" spans="1:22" ht="19.5" customHeight="1">
      <c r="A20" s="206"/>
      <c r="B20" s="146">
        <v>3</v>
      </c>
      <c r="C20" s="920"/>
      <c r="D20" s="920"/>
      <c r="E20" s="214"/>
      <c r="F20" s="204"/>
      <c r="G20" s="146">
        <v>13</v>
      </c>
      <c r="H20" s="920"/>
      <c r="I20" s="920"/>
      <c r="J20" s="214"/>
      <c r="K20" s="175"/>
      <c r="L20" s="146">
        <v>23</v>
      </c>
      <c r="M20" s="920"/>
      <c r="N20" s="920"/>
      <c r="O20" s="214"/>
      <c r="P20" s="206"/>
      <c r="Q20" s="206"/>
      <c r="R20" s="206"/>
      <c r="S20" s="206"/>
      <c r="T20" s="206"/>
    </row>
    <row r="21" spans="1:22" ht="19.5" customHeight="1">
      <c r="A21" s="206"/>
      <c r="B21" s="146">
        <v>4</v>
      </c>
      <c r="C21" s="920"/>
      <c r="D21" s="920"/>
      <c r="E21" s="214"/>
      <c r="F21" s="204"/>
      <c r="G21" s="146">
        <v>14</v>
      </c>
      <c r="H21" s="920"/>
      <c r="I21" s="920"/>
      <c r="J21" s="214"/>
      <c r="K21" s="175"/>
      <c r="L21" s="146">
        <v>24</v>
      </c>
      <c r="M21" s="920"/>
      <c r="N21" s="920"/>
      <c r="O21" s="214"/>
      <c r="P21" s="206"/>
      <c r="Q21" s="206"/>
      <c r="R21" s="206"/>
      <c r="S21" s="206"/>
      <c r="T21" s="206"/>
    </row>
    <row r="22" spans="1:22" ht="19.5" customHeight="1">
      <c r="A22" s="206"/>
      <c r="B22" s="146">
        <v>5</v>
      </c>
      <c r="C22" s="920"/>
      <c r="D22" s="920"/>
      <c r="E22" s="214"/>
      <c r="F22" s="204"/>
      <c r="G22" s="146">
        <v>15</v>
      </c>
      <c r="H22" s="920"/>
      <c r="I22" s="920"/>
      <c r="J22" s="214"/>
      <c r="K22" s="175"/>
      <c r="L22" s="146">
        <v>25</v>
      </c>
      <c r="M22" s="920"/>
      <c r="N22" s="920"/>
      <c r="O22" s="214"/>
      <c r="P22" s="206"/>
      <c r="Q22" s="206"/>
      <c r="R22" s="206"/>
      <c r="S22" s="206"/>
      <c r="T22" s="206"/>
    </row>
    <row r="23" spans="1:22" ht="19.5" customHeight="1">
      <c r="A23" s="206"/>
      <c r="B23" s="146">
        <v>6</v>
      </c>
      <c r="C23" s="920"/>
      <c r="D23" s="920"/>
      <c r="E23" s="214"/>
      <c r="F23" s="204"/>
      <c r="G23" s="146">
        <v>16</v>
      </c>
      <c r="H23" s="920"/>
      <c r="I23" s="920"/>
      <c r="J23" s="214"/>
      <c r="K23" s="175"/>
      <c r="L23" s="146">
        <v>26</v>
      </c>
      <c r="M23" s="920"/>
      <c r="N23" s="920"/>
      <c r="O23" s="214"/>
      <c r="P23" s="206"/>
      <c r="Q23" s="206"/>
      <c r="R23" s="206"/>
      <c r="S23" s="206"/>
      <c r="T23" s="206"/>
    </row>
    <row r="24" spans="1:22" ht="19.5" customHeight="1">
      <c r="A24" s="206"/>
      <c r="B24" s="146">
        <v>7</v>
      </c>
      <c r="C24" s="920"/>
      <c r="D24" s="920"/>
      <c r="E24" s="214"/>
      <c r="F24" s="204"/>
      <c r="G24" s="146">
        <v>17</v>
      </c>
      <c r="H24" s="920"/>
      <c r="I24" s="920"/>
      <c r="J24" s="214"/>
      <c r="K24" s="175"/>
      <c r="L24" s="146">
        <v>27</v>
      </c>
      <c r="M24" s="920"/>
      <c r="N24" s="920"/>
      <c r="O24" s="214"/>
      <c r="P24" s="206"/>
      <c r="Q24" s="206"/>
      <c r="R24" s="206"/>
      <c r="S24" s="206"/>
      <c r="T24" s="206"/>
    </row>
    <row r="25" spans="1:22" ht="19.5" customHeight="1">
      <c r="A25" s="206"/>
      <c r="B25" s="146">
        <v>8</v>
      </c>
      <c r="C25" s="920"/>
      <c r="D25" s="920"/>
      <c r="E25" s="214"/>
      <c r="F25" s="204"/>
      <c r="G25" s="146">
        <v>18</v>
      </c>
      <c r="H25" s="920"/>
      <c r="I25" s="920"/>
      <c r="J25" s="214"/>
      <c r="K25" s="175"/>
      <c r="L25" s="146">
        <v>28</v>
      </c>
      <c r="M25" s="920"/>
      <c r="N25" s="920"/>
      <c r="O25" s="214"/>
      <c r="P25" s="206"/>
      <c r="Q25" s="206"/>
      <c r="R25" s="206"/>
      <c r="S25" s="206"/>
      <c r="T25" s="206"/>
    </row>
    <row r="26" spans="1:22" ht="19.5" customHeight="1">
      <c r="A26" s="206"/>
      <c r="B26" s="146">
        <v>9</v>
      </c>
      <c r="C26" s="920"/>
      <c r="D26" s="920"/>
      <c r="E26" s="214"/>
      <c r="F26" s="204"/>
      <c r="G26" s="146">
        <v>19</v>
      </c>
      <c r="H26" s="920"/>
      <c r="I26" s="920"/>
      <c r="J26" s="214"/>
      <c r="K26" s="175"/>
      <c r="L26" s="146">
        <v>29</v>
      </c>
      <c r="M26" s="920"/>
      <c r="N26" s="920"/>
      <c r="O26" s="214"/>
      <c r="P26" s="206"/>
      <c r="Q26" s="206"/>
      <c r="R26" s="206"/>
      <c r="S26" s="206"/>
      <c r="T26" s="206"/>
    </row>
    <row r="27" spans="1:22" ht="19.5" customHeight="1">
      <c r="A27" s="206"/>
      <c r="B27" s="146">
        <v>10</v>
      </c>
      <c r="C27" s="920"/>
      <c r="D27" s="920"/>
      <c r="E27" s="214"/>
      <c r="F27" s="204"/>
      <c r="G27" s="146">
        <v>20</v>
      </c>
      <c r="H27" s="920"/>
      <c r="I27" s="920"/>
      <c r="J27" s="214"/>
      <c r="K27" s="175"/>
      <c r="L27" s="146">
        <v>30</v>
      </c>
      <c r="M27" s="920"/>
      <c r="N27" s="920"/>
      <c r="O27" s="214"/>
      <c r="P27" s="206"/>
      <c r="Q27" s="206"/>
      <c r="R27" s="206"/>
      <c r="S27" s="206"/>
      <c r="T27" s="206"/>
    </row>
    <row r="28" spans="1:22" ht="9" hidden="1" customHeight="1">
      <c r="A28" s="206"/>
      <c r="B28" s="206"/>
      <c r="C28" s="206"/>
      <c r="D28" s="206"/>
      <c r="E28" s="203"/>
      <c r="F28" s="203"/>
      <c r="G28" s="203"/>
      <c r="H28" s="203"/>
      <c r="I28" s="206"/>
      <c r="J28" s="206"/>
      <c r="K28" s="206"/>
      <c r="L28" s="206"/>
      <c r="M28" s="206"/>
      <c r="N28" s="206"/>
      <c r="O28" s="206"/>
      <c r="P28" s="206"/>
      <c r="Q28" s="206"/>
      <c r="R28" s="206"/>
      <c r="S28" s="206"/>
      <c r="T28" s="206"/>
    </row>
    <row r="29" spans="1:22" ht="24.75" customHeight="1">
      <c r="A29" s="206"/>
      <c r="B29" s="213"/>
      <c r="C29" s="203"/>
      <c r="D29" s="203"/>
      <c r="E29" s="203"/>
      <c r="F29" s="203"/>
      <c r="G29" s="203"/>
      <c r="H29" s="203"/>
      <c r="I29" s="203"/>
      <c r="J29" s="203"/>
      <c r="K29" s="203"/>
      <c r="L29" s="203"/>
      <c r="M29" s="938" t="s">
        <v>431</v>
      </c>
      <c r="N29" s="938"/>
      <c r="O29" s="843">
        <f>COUNT(C18:D27,H18:I27,M18:N27)</f>
        <v>0</v>
      </c>
      <c r="P29" s="843"/>
      <c r="Q29" s="128" t="s">
        <v>263</v>
      </c>
      <c r="R29" s="206"/>
      <c r="S29" s="206"/>
      <c r="T29" s="206"/>
    </row>
    <row r="30" spans="1:22" ht="4.5" customHeight="1">
      <c r="A30" s="206"/>
      <c r="B30" s="206"/>
      <c r="C30" s="206"/>
      <c r="D30" s="206"/>
      <c r="E30" s="203"/>
      <c r="F30" s="203"/>
      <c r="G30" s="203"/>
      <c r="H30" s="203"/>
      <c r="I30" s="206"/>
      <c r="J30" s="206"/>
      <c r="K30" s="206"/>
      <c r="L30" s="206"/>
      <c r="M30" s="206"/>
      <c r="N30" s="206"/>
      <c r="O30" s="206"/>
      <c r="P30" s="206"/>
      <c r="Q30" s="206"/>
      <c r="R30" s="206"/>
      <c r="S30" s="206"/>
      <c r="T30" s="206"/>
    </row>
    <row r="31" spans="1:22" ht="24.75" customHeight="1">
      <c r="A31" s="206"/>
      <c r="B31" s="206"/>
      <c r="C31" s="206"/>
      <c r="D31" s="206"/>
      <c r="E31" s="203"/>
      <c r="F31" s="203"/>
      <c r="G31" s="203"/>
      <c r="H31" s="203"/>
      <c r="I31" s="212" t="s">
        <v>430</v>
      </c>
      <c r="J31" s="211" t="s">
        <v>262</v>
      </c>
      <c r="K31" s="210">
        <f>COUNTIF($E$18:$E$27,"C")+COUNTIF($J$18:$J$27,"C")+COUNTIF($O$18:$O$27,"C")</f>
        <v>0</v>
      </c>
      <c r="L31" s="131" t="s">
        <v>263</v>
      </c>
      <c r="M31" s="936">
        <f>IFERROR((V31*K31),"")</f>
        <v>0</v>
      </c>
      <c r="N31" s="937"/>
      <c r="O31" s="937"/>
      <c r="P31" s="937"/>
      <c r="Q31" s="209" t="s">
        <v>41</v>
      </c>
      <c r="R31" s="206"/>
      <c r="S31" s="206"/>
      <c r="T31" s="104"/>
      <c r="U31" s="208" t="s">
        <v>429</v>
      </c>
      <c r="V31" s="207">
        <v>300000</v>
      </c>
    </row>
    <row r="32" spans="1:22" ht="24.75" customHeight="1">
      <c r="A32" s="206"/>
      <c r="B32" s="206"/>
      <c r="C32" s="206"/>
      <c r="D32" s="206"/>
      <c r="E32" s="203"/>
      <c r="F32" s="203"/>
      <c r="G32" s="203"/>
      <c r="H32" s="203"/>
      <c r="I32" s="212" t="s">
        <v>428</v>
      </c>
      <c r="J32" s="211" t="s">
        <v>262</v>
      </c>
      <c r="K32" s="210">
        <f>COUNTIF($E$18:$E$27,"B")+COUNTIF($J$18:$J$27,"B")+COUNTIF($O$18:$O$27,"B")</f>
        <v>0</v>
      </c>
      <c r="L32" s="131" t="s">
        <v>263</v>
      </c>
      <c r="M32" s="936">
        <f>IFERROR((V32*K32),"")</f>
        <v>0</v>
      </c>
      <c r="N32" s="937"/>
      <c r="O32" s="937"/>
      <c r="P32" s="937"/>
      <c r="Q32" s="209" t="s">
        <v>41</v>
      </c>
      <c r="R32" s="206"/>
      <c r="S32" s="206"/>
      <c r="T32" s="104"/>
      <c r="U32" s="208" t="s">
        <v>427</v>
      </c>
      <c r="V32" s="207">
        <v>1300000</v>
      </c>
    </row>
    <row r="33" spans="1:41" ht="24.75" customHeight="1">
      <c r="A33" s="206"/>
      <c r="B33" s="206"/>
      <c r="C33" s="206"/>
      <c r="D33" s="206"/>
      <c r="E33" s="203"/>
      <c r="F33" s="203"/>
      <c r="G33" s="203"/>
      <c r="H33" s="203"/>
      <c r="I33" s="212" t="s">
        <v>426</v>
      </c>
      <c r="J33" s="211" t="s">
        <v>262</v>
      </c>
      <c r="K33" s="210">
        <f>COUNTIF($E$18:$E$27,"A")+COUNTIF($J$18:$J$27,"A")+COUNTIF($O$18:$O$27,"A")</f>
        <v>0</v>
      </c>
      <c r="L33" s="131" t="s">
        <v>263</v>
      </c>
      <c r="M33" s="936">
        <f>IFERROR((V33*K33),"")</f>
        <v>0</v>
      </c>
      <c r="N33" s="937"/>
      <c r="O33" s="937"/>
      <c r="P33" s="937"/>
      <c r="Q33" s="209" t="s">
        <v>41</v>
      </c>
      <c r="R33" s="206"/>
      <c r="S33" s="206"/>
      <c r="T33" s="104"/>
      <c r="U33" s="208" t="s">
        <v>425</v>
      </c>
      <c r="V33" s="207">
        <v>2000000</v>
      </c>
    </row>
    <row r="34" spans="1:41" ht="9" customHeight="1">
      <c r="A34" s="206"/>
      <c r="B34" s="206"/>
      <c r="C34" s="206"/>
      <c r="D34" s="206"/>
      <c r="E34" s="203"/>
      <c r="F34" s="203"/>
      <c r="G34" s="203"/>
      <c r="H34" s="203"/>
      <c r="I34" s="206"/>
      <c r="J34" s="206"/>
      <c r="K34" s="206"/>
      <c r="L34" s="206"/>
      <c r="M34" s="206"/>
      <c r="N34" s="206"/>
      <c r="O34" s="206"/>
      <c r="Q34" s="206"/>
      <c r="R34" s="206"/>
      <c r="S34" s="206"/>
      <c r="T34" s="206"/>
    </row>
    <row r="35" spans="1:41" ht="33" customHeight="1">
      <c r="B35" s="903" t="str">
        <f>IF(S5="集合","戸数","")</f>
        <v/>
      </c>
      <c r="C35" s="903"/>
      <c r="D35" s="203"/>
      <c r="E35" s="203"/>
      <c r="F35" s="203"/>
      <c r="G35" s="203"/>
      <c r="H35" s="203"/>
      <c r="I35" s="904" t="s">
        <v>160</v>
      </c>
      <c r="J35" s="904"/>
      <c r="K35" s="904"/>
      <c r="L35" s="904"/>
      <c r="M35" s="905">
        <f>IF(M13="",V35,M13)</f>
        <v>0</v>
      </c>
      <c r="N35" s="905"/>
      <c r="O35" s="905"/>
      <c r="P35" s="905"/>
      <c r="Q35" s="130" t="s">
        <v>41</v>
      </c>
      <c r="U35" s="124" t="s">
        <v>424</v>
      </c>
      <c r="V35" s="205">
        <f>SUM(M31,M32,M33)</f>
        <v>0</v>
      </c>
    </row>
    <row r="36" spans="1:41" ht="33" customHeight="1" thickBot="1">
      <c r="B36" s="204"/>
      <c r="C36" s="204"/>
      <c r="D36" s="203"/>
      <c r="E36" s="203"/>
      <c r="F36" s="203"/>
      <c r="G36" s="203"/>
      <c r="H36" s="203"/>
      <c r="I36" s="202"/>
      <c r="J36" s="202"/>
      <c r="K36" s="202"/>
      <c r="L36" s="202"/>
      <c r="M36" s="238"/>
      <c r="N36" s="238"/>
      <c r="O36" s="238"/>
      <c r="P36" s="238"/>
      <c r="Q36" s="139"/>
      <c r="V36" s="239"/>
    </row>
    <row r="37" spans="1:41" ht="33" customHeight="1" thickBot="1">
      <c r="B37" s="204"/>
      <c r="C37" s="102" t="s">
        <v>224</v>
      </c>
      <c r="D37" s="203"/>
      <c r="E37" s="203"/>
      <c r="F37" s="203"/>
      <c r="G37" s="203"/>
      <c r="H37" s="203"/>
      <c r="I37" s="202"/>
      <c r="J37" s="828">
        <f>MIN(B7,M35)</f>
        <v>0</v>
      </c>
      <c r="K37" s="829"/>
      <c r="L37" s="829"/>
      <c r="M37" s="829"/>
      <c r="N37" s="829"/>
      <c r="O37" s="829"/>
      <c r="P37" s="829"/>
      <c r="Q37" s="101" t="s">
        <v>41</v>
      </c>
      <c r="V37" s="239"/>
    </row>
    <row r="38" spans="1:41" ht="21" customHeight="1">
      <c r="A38" s="128"/>
      <c r="B38" s="240"/>
      <c r="C38" s="240"/>
      <c r="D38" s="241"/>
      <c r="E38" s="241"/>
      <c r="F38" s="241"/>
      <c r="G38" s="241"/>
      <c r="H38" s="241"/>
      <c r="I38" s="236"/>
      <c r="J38" s="236"/>
      <c r="K38" s="236"/>
      <c r="L38" s="236"/>
      <c r="M38" s="237"/>
      <c r="N38" s="237"/>
      <c r="O38" s="237"/>
      <c r="P38" s="237"/>
      <c r="Q38" s="130"/>
      <c r="R38" s="128"/>
      <c r="V38" s="239"/>
    </row>
    <row r="39" spans="1:41" ht="12.75" customHeight="1">
      <c r="B39" s="204"/>
      <c r="C39" s="204"/>
      <c r="D39" s="203"/>
      <c r="E39" s="203"/>
      <c r="F39" s="203"/>
      <c r="G39" s="203"/>
      <c r="H39" s="203"/>
      <c r="I39" s="202"/>
      <c r="J39" s="202"/>
      <c r="K39" s="202"/>
      <c r="L39" s="202"/>
      <c r="M39" s="201"/>
      <c r="N39" s="201"/>
      <c r="O39" s="201"/>
      <c r="P39" s="201"/>
      <c r="Q39" s="139"/>
      <c r="V39" s="105"/>
    </row>
    <row r="40" spans="1:41" ht="5.25" customHeight="1">
      <c r="L40" s="150"/>
      <c r="M40" s="150"/>
      <c r="N40" s="150"/>
      <c r="O40" s="150"/>
      <c r="P40" s="178"/>
      <c r="Q40" s="178"/>
      <c r="R40" s="178"/>
      <c r="S40" s="139"/>
    </row>
    <row r="41" spans="1:41" ht="32.25" customHeight="1">
      <c r="A41" s="242" t="s">
        <v>459</v>
      </c>
      <c r="G41" s="913" t="s">
        <v>467</v>
      </c>
      <c r="H41" s="913"/>
      <c r="I41" s="913"/>
      <c r="J41" s="913"/>
      <c r="K41" s="913"/>
      <c r="L41" s="913"/>
      <c r="M41" s="913"/>
      <c r="N41" s="913"/>
      <c r="O41" s="913"/>
      <c r="P41" s="913"/>
      <c r="Q41" s="913"/>
      <c r="R41" s="913"/>
      <c r="S41" s="244"/>
      <c r="T41" s="244"/>
      <c r="AN41" s="110"/>
    </row>
    <row r="42" spans="1:41" ht="6.75" customHeight="1">
      <c r="A42" s="242"/>
      <c r="G42" s="245"/>
      <c r="H42" s="245"/>
      <c r="I42" s="245"/>
      <c r="J42" s="245"/>
      <c r="K42" s="245"/>
      <c r="L42" s="245"/>
      <c r="M42" s="245"/>
      <c r="N42" s="245"/>
      <c r="O42" s="245"/>
      <c r="P42" s="245"/>
      <c r="Q42" s="245"/>
      <c r="R42" s="245"/>
      <c r="S42" s="246"/>
      <c r="T42" s="246"/>
      <c r="AN42" s="110"/>
    </row>
    <row r="43" spans="1:41" ht="20.25" customHeight="1">
      <c r="A43" s="242"/>
      <c r="B43" s="914" t="s">
        <v>235</v>
      </c>
      <c r="C43" s="915"/>
      <c r="D43" s="915"/>
      <c r="E43" s="915"/>
      <c r="F43" s="915"/>
      <c r="G43" s="915"/>
      <c r="H43" s="915"/>
      <c r="I43" s="915"/>
      <c r="J43" s="916"/>
      <c r="T43" s="104"/>
      <c r="AN43" s="110"/>
    </row>
    <row r="44" spans="1:41" ht="37.5" customHeight="1">
      <c r="A44" s="242"/>
      <c r="B44" s="917"/>
      <c r="C44" s="918"/>
      <c r="D44" s="918"/>
      <c r="E44" s="918"/>
      <c r="F44" s="918"/>
      <c r="G44" s="918"/>
      <c r="H44" s="918"/>
      <c r="I44" s="919"/>
      <c r="J44" s="103" t="s">
        <v>41</v>
      </c>
      <c r="T44" s="104"/>
      <c r="AN44" s="110"/>
    </row>
    <row r="45" spans="1:41" ht="32.25" customHeight="1" thickBot="1">
      <c r="L45" s="150"/>
      <c r="M45" s="150"/>
      <c r="N45" s="150"/>
      <c r="O45" s="150"/>
      <c r="P45" s="178"/>
      <c r="Q45" s="178"/>
      <c r="R45" s="178"/>
      <c r="S45" s="139"/>
    </row>
    <row r="46" spans="1:41" ht="41.25" customHeight="1" thickBot="1">
      <c r="B46" s="908" t="s">
        <v>241</v>
      </c>
      <c r="C46" s="909"/>
      <c r="D46" s="909"/>
      <c r="E46" s="910" t="s">
        <v>422</v>
      </c>
      <c r="F46" s="911"/>
      <c r="G46" s="911"/>
      <c r="H46" s="911"/>
      <c r="I46" s="911"/>
      <c r="J46" s="911"/>
      <c r="K46" s="911"/>
      <c r="L46" s="911"/>
      <c r="M46" s="912"/>
      <c r="N46" s="906"/>
      <c r="O46" s="907"/>
      <c r="P46" s="907"/>
      <c r="Q46" s="166" t="s">
        <v>41</v>
      </c>
      <c r="R46" s="120"/>
      <c r="S46" s="199" t="s">
        <v>348</v>
      </c>
      <c r="T46" s="198"/>
      <c r="AH46" s="121"/>
      <c r="AI46" s="121"/>
      <c r="AJ46" s="121"/>
      <c r="AK46" s="121"/>
      <c r="AL46" s="121"/>
      <c r="AM46" s="110"/>
      <c r="AN46" s="110"/>
    </row>
    <row r="47" spans="1:41" ht="3" customHeight="1">
      <c r="B47" s="197"/>
      <c r="C47" s="197"/>
      <c r="D47" s="197"/>
      <c r="E47" s="197"/>
      <c r="F47" s="197"/>
      <c r="G47" s="197"/>
      <c r="H47" s="197"/>
      <c r="I47" s="197"/>
      <c r="J47" s="197"/>
      <c r="K47" s="197"/>
      <c r="L47" s="197"/>
      <c r="M47" s="197"/>
      <c r="N47" s="197"/>
      <c r="O47" s="197"/>
      <c r="P47" s="197"/>
      <c r="Q47" s="197"/>
      <c r="S47" s="104"/>
      <c r="T47" s="104"/>
      <c r="W47" s="120"/>
      <c r="X47" s="120"/>
      <c r="Y47" s="120"/>
      <c r="Z47" s="120"/>
      <c r="AA47" s="120"/>
      <c r="AB47" s="120"/>
      <c r="AC47" s="120"/>
      <c r="AD47" s="120"/>
      <c r="AE47" s="120"/>
      <c r="AF47" s="120"/>
      <c r="AG47" s="120"/>
      <c r="AH47" s="120"/>
      <c r="AI47" s="120"/>
      <c r="AJ47" s="120"/>
      <c r="AK47" s="120"/>
      <c r="AL47" s="120"/>
      <c r="AM47" s="120"/>
      <c r="AN47" s="120"/>
      <c r="AO47" s="120"/>
    </row>
    <row r="48" spans="1:41" ht="21" customHeight="1" thickBot="1">
      <c r="B48" s="895" t="s">
        <v>421</v>
      </c>
      <c r="C48" s="895"/>
      <c r="D48" s="895"/>
      <c r="E48" s="895"/>
      <c r="F48" s="895"/>
      <c r="G48" s="895"/>
      <c r="H48" s="895"/>
      <c r="I48" s="895"/>
      <c r="J48" s="895"/>
      <c r="K48" s="895"/>
      <c r="L48" s="895"/>
      <c r="M48" s="895"/>
      <c r="N48" s="895"/>
      <c r="O48" s="895"/>
      <c r="P48" s="895"/>
      <c r="Q48" s="895"/>
      <c r="R48" s="196"/>
      <c r="S48" s="196"/>
      <c r="T48" s="104"/>
      <c r="AJ48" s="121"/>
      <c r="AK48" s="121"/>
      <c r="AL48" s="121"/>
      <c r="AM48" s="121"/>
      <c r="AN48" s="121"/>
    </row>
    <row r="49" spans="2:64" ht="31.5" customHeight="1" thickBot="1">
      <c r="B49" s="896" t="s">
        <v>306</v>
      </c>
      <c r="C49" s="897"/>
      <c r="D49" s="897"/>
      <c r="E49" s="897"/>
      <c r="F49" s="898"/>
      <c r="G49" s="899"/>
      <c r="H49" s="900"/>
      <c r="I49" s="901"/>
      <c r="J49" s="120"/>
      <c r="K49" s="896" t="s">
        <v>420</v>
      </c>
      <c r="L49" s="897"/>
      <c r="M49" s="897"/>
      <c r="N49" s="897"/>
      <c r="O49" s="898"/>
      <c r="P49" s="899"/>
      <c r="Q49" s="901"/>
      <c r="R49" s="104"/>
      <c r="S49" s="104"/>
      <c r="T49" s="104"/>
      <c r="AJ49" s="121"/>
      <c r="AK49" s="121"/>
      <c r="AL49" s="121"/>
      <c r="AM49" s="121"/>
      <c r="AN49" s="121"/>
    </row>
    <row r="50" spans="2:64" ht="36" customHeight="1">
      <c r="B50" s="902" t="s">
        <v>419</v>
      </c>
      <c r="C50" s="902"/>
      <c r="D50" s="902"/>
      <c r="E50" s="902"/>
      <c r="F50" s="902"/>
      <c r="G50" s="902"/>
      <c r="H50" s="902"/>
      <c r="I50" s="902"/>
      <c r="J50" s="902"/>
      <c r="K50" s="902"/>
      <c r="L50" s="902"/>
      <c r="M50" s="902"/>
      <c r="N50" s="902"/>
      <c r="O50" s="902"/>
      <c r="P50" s="902"/>
      <c r="Q50" s="902"/>
      <c r="R50" s="195"/>
      <c r="S50" s="195"/>
      <c r="T50" s="104"/>
      <c r="AJ50" s="121"/>
      <c r="AK50" s="121"/>
      <c r="AL50" s="121"/>
      <c r="AM50" s="121"/>
      <c r="AN50" s="121"/>
    </row>
    <row r="51" spans="2:64" ht="23.25" customHeight="1" thickBot="1">
      <c r="B51" s="891" t="s">
        <v>418</v>
      </c>
      <c r="C51" s="891"/>
      <c r="D51" s="891"/>
      <c r="E51" s="891"/>
      <c r="F51" s="891"/>
      <c r="G51" s="891"/>
      <c r="H51" s="891"/>
      <c r="I51" s="891"/>
      <c r="J51" s="891"/>
      <c r="K51" s="891"/>
      <c r="L51" s="891"/>
      <c r="M51" s="891"/>
      <c r="N51" s="891"/>
      <c r="O51" s="891"/>
      <c r="P51" s="891"/>
      <c r="Q51" s="891"/>
      <c r="R51" s="194"/>
      <c r="S51" s="194"/>
      <c r="T51" s="104"/>
      <c r="AJ51" s="121"/>
      <c r="AK51" s="121"/>
      <c r="AL51" s="121"/>
      <c r="AM51" s="121"/>
      <c r="AN51" s="121"/>
    </row>
    <row r="52" spans="2:64" ht="24" customHeight="1" thickBot="1">
      <c r="B52" s="786" t="s">
        <v>307</v>
      </c>
      <c r="C52" s="787"/>
      <c r="D52" s="786" t="s">
        <v>461</v>
      </c>
      <c r="E52" s="787"/>
      <c r="F52" s="792" t="s">
        <v>417</v>
      </c>
      <c r="G52" s="793"/>
      <c r="H52" s="793"/>
      <c r="I52" s="794"/>
      <c r="J52" s="792" t="s">
        <v>416</v>
      </c>
      <c r="K52" s="793"/>
      <c r="L52" s="793"/>
      <c r="M52" s="794"/>
      <c r="N52" s="792" t="s">
        <v>415</v>
      </c>
      <c r="O52" s="794"/>
      <c r="P52" s="792" t="s">
        <v>414</v>
      </c>
      <c r="Q52" s="794"/>
      <c r="R52" s="194"/>
      <c r="S52" s="194"/>
      <c r="T52" s="104"/>
      <c r="AJ52" s="121"/>
      <c r="AK52" s="121"/>
      <c r="AL52" s="121"/>
      <c r="AM52" s="121"/>
      <c r="AN52" s="121"/>
    </row>
    <row r="53" spans="2:64" ht="33" customHeight="1">
      <c r="B53" s="788"/>
      <c r="C53" s="789"/>
      <c r="D53" s="788"/>
      <c r="E53" s="789"/>
      <c r="F53" s="795" t="s">
        <v>413</v>
      </c>
      <c r="G53" s="796"/>
      <c r="H53" s="797" t="s">
        <v>412</v>
      </c>
      <c r="I53" s="798"/>
      <c r="J53" s="892" t="s">
        <v>411</v>
      </c>
      <c r="K53" s="893"/>
      <c r="L53" s="893"/>
      <c r="M53" s="894"/>
      <c r="N53" s="799" t="s">
        <v>410</v>
      </c>
      <c r="O53" s="800"/>
      <c r="P53" s="799" t="s">
        <v>410</v>
      </c>
      <c r="Q53" s="800"/>
      <c r="T53" s="104"/>
      <c r="U53" s="801" t="s">
        <v>409</v>
      </c>
      <c r="V53" s="802"/>
      <c r="AJ53" s="121"/>
      <c r="AK53" s="121"/>
      <c r="AL53" s="121"/>
      <c r="AM53" s="121"/>
      <c r="AN53" s="121"/>
      <c r="AO53" s="121"/>
    </row>
    <row r="54" spans="2:64" ht="90" customHeight="1" thickBot="1">
      <c r="B54" s="790"/>
      <c r="C54" s="791"/>
      <c r="D54" s="790"/>
      <c r="E54" s="791"/>
      <c r="F54" s="803" t="s">
        <v>408</v>
      </c>
      <c r="G54" s="804"/>
      <c r="H54" s="803" t="s">
        <v>407</v>
      </c>
      <c r="I54" s="804"/>
      <c r="J54" s="805" t="s">
        <v>406</v>
      </c>
      <c r="K54" s="806"/>
      <c r="L54" s="807" t="s">
        <v>405</v>
      </c>
      <c r="M54" s="808"/>
      <c r="N54" s="809" t="s">
        <v>404</v>
      </c>
      <c r="O54" s="810"/>
      <c r="P54" s="809" t="s">
        <v>403</v>
      </c>
      <c r="Q54" s="810"/>
      <c r="R54" s="104"/>
      <c r="S54" s="104"/>
      <c r="T54" s="104"/>
      <c r="U54" s="193" t="s">
        <v>402</v>
      </c>
      <c r="V54" s="192" t="s">
        <v>401</v>
      </c>
      <c r="AJ54" s="121"/>
      <c r="AK54" s="121"/>
      <c r="AL54" s="121"/>
      <c r="AM54" s="121"/>
      <c r="AN54" s="121"/>
      <c r="AO54" s="190" t="s">
        <v>400</v>
      </c>
      <c r="AR54" s="191"/>
      <c r="BH54" s="190" t="s">
        <v>400</v>
      </c>
      <c r="BL54" s="185" t="e">
        <f>ROUND(SUM(IF(H46="設置あり",#REF!,0),IF(#REF!="設置あり",#REF!,0),IF(#REF!="設置あり",#REF!,IF(#REF!="設置あり",#REF!,0))),2)*10000</f>
        <v>#REF!</v>
      </c>
    </row>
    <row r="55" spans="2:64" ht="8.1" customHeight="1">
      <c r="B55" s="855">
        <v>1</v>
      </c>
      <c r="C55" s="856"/>
      <c r="D55" s="861"/>
      <c r="E55" s="862"/>
      <c r="F55" s="861"/>
      <c r="G55" s="862"/>
      <c r="H55" s="861"/>
      <c r="I55" s="862"/>
      <c r="J55" s="861"/>
      <c r="K55" s="862"/>
      <c r="L55" s="861"/>
      <c r="M55" s="862"/>
      <c r="N55" s="861"/>
      <c r="O55" s="862"/>
      <c r="P55" s="861"/>
      <c r="Q55" s="862"/>
      <c r="R55" s="104"/>
      <c r="S55" s="104"/>
      <c r="T55" s="104"/>
      <c r="U55" s="883">
        <f>IFERROR(ROUND(D55*J55/F55,3),0)</f>
        <v>0</v>
      </c>
      <c r="V55" s="884">
        <f>IFERROR(ROUND(D55*L55/F55,3),0)</f>
        <v>0</v>
      </c>
      <c r="Y55" s="867" t="s">
        <v>309</v>
      </c>
      <c r="Z55" s="868"/>
      <c r="AA55" s="868"/>
      <c r="AB55" s="869"/>
      <c r="AC55" s="122" t="s">
        <v>260</v>
      </c>
      <c r="AD55" s="122"/>
      <c r="AE55" s="122"/>
      <c r="AF55" s="122"/>
      <c r="AG55" s="867" t="s">
        <v>310</v>
      </c>
      <c r="AH55" s="868"/>
      <c r="AI55" s="869"/>
      <c r="AJ55" s="870" t="s">
        <v>245</v>
      </c>
      <c r="AK55" s="871"/>
      <c r="AL55" s="872"/>
      <c r="AM55" s="189" t="s">
        <v>399</v>
      </c>
      <c r="AN55" s="188">
        <f>B55</f>
        <v>1</v>
      </c>
      <c r="AO55" s="873">
        <f>MAX(AM56:AN59)</f>
        <v>0</v>
      </c>
      <c r="AQ55" s="187"/>
      <c r="AR55" s="885" t="s">
        <v>398</v>
      </c>
      <c r="AS55" s="885"/>
      <c r="AT55" s="885"/>
      <c r="AU55" s="885"/>
      <c r="AV55" s="885"/>
      <c r="AW55" s="885"/>
      <c r="AX55" s="885"/>
      <c r="AY55" s="885"/>
      <c r="AZ55" s="885"/>
      <c r="BA55" s="885"/>
      <c r="BB55" s="886" t="s">
        <v>246</v>
      </c>
      <c r="BC55" s="887"/>
      <c r="BD55" s="887"/>
      <c r="BE55" s="888"/>
      <c r="BF55" s="889" t="s">
        <v>236</v>
      </c>
      <c r="BG55" s="890"/>
      <c r="BH55" s="873">
        <f>IFERROR(ROUNDDOWN(SUM(BF56:BG59),-3),0)</f>
        <v>0</v>
      </c>
    </row>
    <row r="56" spans="2:64" ht="8.1" customHeight="1">
      <c r="B56" s="857"/>
      <c r="C56" s="858"/>
      <c r="D56" s="863"/>
      <c r="E56" s="864"/>
      <c r="F56" s="863"/>
      <c r="G56" s="864"/>
      <c r="H56" s="863"/>
      <c r="I56" s="864"/>
      <c r="J56" s="863"/>
      <c r="K56" s="864"/>
      <c r="L56" s="863"/>
      <c r="M56" s="864"/>
      <c r="N56" s="863"/>
      <c r="O56" s="864"/>
      <c r="P56" s="863"/>
      <c r="Q56" s="864"/>
      <c r="R56" s="104"/>
      <c r="S56" s="104"/>
      <c r="T56" s="104"/>
      <c r="U56" s="883"/>
      <c r="V56" s="884"/>
      <c r="Y56" s="876" t="s">
        <v>259</v>
      </c>
      <c r="Z56" s="877"/>
      <c r="AA56" s="877"/>
      <c r="AB56" s="878"/>
      <c r="AC56" s="124" t="s">
        <v>253</v>
      </c>
      <c r="AD56" s="124"/>
      <c r="AE56" s="124"/>
      <c r="AF56" s="124"/>
      <c r="AG56" s="125" t="s">
        <v>258</v>
      </c>
      <c r="AH56" s="126"/>
      <c r="AI56" s="127"/>
      <c r="AJ56" s="832" t="s">
        <v>257</v>
      </c>
      <c r="AK56" s="832"/>
      <c r="AL56" s="832"/>
      <c r="AM56" s="832">
        <f>ROUNDDOWN(MIN(IF(AND($G$49="有り",D55&lt;=3.6),130000*D55,0),390000),-3)</f>
        <v>0</v>
      </c>
      <c r="AN56" s="832"/>
      <c r="AO56" s="874"/>
      <c r="AP56" s="186"/>
      <c r="AQ56" s="882" t="s">
        <v>397</v>
      </c>
      <c r="AR56" s="833" t="s">
        <v>396</v>
      </c>
      <c r="AS56" s="833"/>
      <c r="AT56" s="833"/>
      <c r="AU56" s="833"/>
      <c r="AV56" s="833"/>
      <c r="AW56" s="833"/>
      <c r="AX56" s="833"/>
      <c r="AY56" s="833"/>
      <c r="AZ56" s="833"/>
      <c r="BA56" s="833"/>
      <c r="BB56" s="816" t="s">
        <v>314</v>
      </c>
      <c r="BC56" s="817"/>
      <c r="BD56" s="817"/>
      <c r="BE56" s="818"/>
      <c r="BF56" s="831">
        <f>ROUND(U55,2)*50000</f>
        <v>0</v>
      </c>
      <c r="BG56" s="831"/>
      <c r="BH56" s="874"/>
      <c r="BI56" s="133" t="s">
        <v>315</v>
      </c>
    </row>
    <row r="57" spans="2:64" ht="8.1" customHeight="1">
      <c r="B57" s="857"/>
      <c r="C57" s="858"/>
      <c r="D57" s="863"/>
      <c r="E57" s="864"/>
      <c r="F57" s="863"/>
      <c r="G57" s="864"/>
      <c r="H57" s="863"/>
      <c r="I57" s="864"/>
      <c r="J57" s="863"/>
      <c r="K57" s="864"/>
      <c r="L57" s="863"/>
      <c r="M57" s="864"/>
      <c r="N57" s="863"/>
      <c r="O57" s="864"/>
      <c r="P57" s="863"/>
      <c r="Q57" s="864"/>
      <c r="R57" s="104"/>
      <c r="S57" s="104"/>
      <c r="T57" s="104"/>
      <c r="U57" s="883"/>
      <c r="V57" s="884"/>
      <c r="Y57" s="879"/>
      <c r="Z57" s="880"/>
      <c r="AA57" s="880"/>
      <c r="AB57" s="881"/>
      <c r="AC57" s="124" t="s">
        <v>250</v>
      </c>
      <c r="AD57" s="124"/>
      <c r="AE57" s="124"/>
      <c r="AF57" s="124"/>
      <c r="AG57" s="125" t="s">
        <v>256</v>
      </c>
      <c r="AH57" s="126"/>
      <c r="AI57" s="127"/>
      <c r="AJ57" s="832" t="s">
        <v>255</v>
      </c>
      <c r="AK57" s="832"/>
      <c r="AL57" s="832"/>
      <c r="AM57" s="832">
        <f>ROUNDDOWN(MIN(IF(AND(OR($G$49="無し",$G$49=""),D55&lt;=3.6),120000*D55,0),360000),-3)</f>
        <v>0</v>
      </c>
      <c r="AN57" s="832"/>
      <c r="AO57" s="874"/>
      <c r="AP57" s="186"/>
      <c r="AQ57" s="882"/>
      <c r="AR57" s="833" t="s">
        <v>395</v>
      </c>
      <c r="AS57" s="833"/>
      <c r="AT57" s="833"/>
      <c r="AU57" s="833"/>
      <c r="AV57" s="833"/>
      <c r="AW57" s="833"/>
      <c r="AX57" s="833"/>
      <c r="AY57" s="833"/>
      <c r="AZ57" s="833"/>
      <c r="BA57" s="833"/>
      <c r="BB57" s="816" t="s">
        <v>316</v>
      </c>
      <c r="BC57" s="817"/>
      <c r="BD57" s="817"/>
      <c r="BE57" s="818"/>
      <c r="BF57" s="831">
        <f>ROUND(V55,2)*20000</f>
        <v>0</v>
      </c>
      <c r="BG57" s="831"/>
      <c r="BH57" s="874"/>
      <c r="BI57" s="133" t="s">
        <v>317</v>
      </c>
    </row>
    <row r="58" spans="2:64" ht="8.1" customHeight="1">
      <c r="B58" s="857"/>
      <c r="C58" s="858"/>
      <c r="D58" s="863"/>
      <c r="E58" s="864"/>
      <c r="F58" s="863"/>
      <c r="G58" s="864"/>
      <c r="H58" s="863"/>
      <c r="I58" s="864"/>
      <c r="J58" s="863"/>
      <c r="K58" s="864"/>
      <c r="L58" s="863"/>
      <c r="M58" s="864"/>
      <c r="N58" s="863"/>
      <c r="O58" s="864"/>
      <c r="P58" s="863"/>
      <c r="Q58" s="864"/>
      <c r="R58" s="104"/>
      <c r="S58" s="104"/>
      <c r="T58" s="104"/>
      <c r="U58" s="883"/>
      <c r="V58" s="884"/>
      <c r="Y58" s="876" t="s">
        <v>254</v>
      </c>
      <c r="Z58" s="877"/>
      <c r="AA58" s="877"/>
      <c r="AB58" s="878"/>
      <c r="AC58" s="124" t="s">
        <v>253</v>
      </c>
      <c r="AD58" s="124"/>
      <c r="AE58" s="124"/>
      <c r="AF58" s="124"/>
      <c r="AG58" s="125" t="s">
        <v>252</v>
      </c>
      <c r="AH58" s="126"/>
      <c r="AI58" s="127"/>
      <c r="AJ58" s="832" t="s">
        <v>251</v>
      </c>
      <c r="AK58" s="832"/>
      <c r="AL58" s="832"/>
      <c r="AM58" s="832">
        <f>ROUNDDOWN(IF(AND($G$49="有り",D55&gt;3.6),110000*D55,0),-3)</f>
        <v>0</v>
      </c>
      <c r="AN58" s="832"/>
      <c r="AO58" s="874"/>
      <c r="AP58" s="184"/>
      <c r="AQ58" s="839" t="s">
        <v>394</v>
      </c>
      <c r="AR58" s="840" t="s">
        <v>318</v>
      </c>
      <c r="AS58" s="841"/>
      <c r="AT58" s="841"/>
      <c r="AU58" s="841"/>
      <c r="AV58" s="841"/>
      <c r="AW58" s="841"/>
      <c r="AX58" s="841"/>
      <c r="AY58" s="841"/>
      <c r="AZ58" s="841"/>
      <c r="BA58" s="841"/>
      <c r="BB58" s="816" t="s">
        <v>316</v>
      </c>
      <c r="BC58" s="817"/>
      <c r="BD58" s="817"/>
      <c r="BE58" s="818"/>
      <c r="BF58" s="831">
        <f>N55*20000</f>
        <v>0</v>
      </c>
      <c r="BG58" s="831"/>
      <c r="BH58" s="874"/>
      <c r="BI58" s="133" t="s">
        <v>319</v>
      </c>
      <c r="BJ58" s="185"/>
    </row>
    <row r="59" spans="2:64" ht="8.1" customHeight="1" thickBot="1">
      <c r="B59" s="859"/>
      <c r="C59" s="860"/>
      <c r="D59" s="865"/>
      <c r="E59" s="866"/>
      <c r="F59" s="865"/>
      <c r="G59" s="866"/>
      <c r="H59" s="865"/>
      <c r="I59" s="866"/>
      <c r="J59" s="865"/>
      <c r="K59" s="866"/>
      <c r="L59" s="865"/>
      <c r="M59" s="866"/>
      <c r="N59" s="865"/>
      <c r="O59" s="866"/>
      <c r="P59" s="865"/>
      <c r="Q59" s="866"/>
      <c r="R59" s="104"/>
      <c r="S59" s="104"/>
      <c r="T59" s="104"/>
      <c r="U59" s="883"/>
      <c r="V59" s="884"/>
      <c r="Y59" s="879"/>
      <c r="Z59" s="880"/>
      <c r="AA59" s="880"/>
      <c r="AB59" s="881"/>
      <c r="AC59" s="124" t="s">
        <v>250</v>
      </c>
      <c r="AD59" s="124"/>
      <c r="AE59" s="124"/>
      <c r="AF59" s="124"/>
      <c r="AG59" s="125" t="s">
        <v>249</v>
      </c>
      <c r="AH59" s="126"/>
      <c r="AI59" s="127"/>
      <c r="AJ59" s="832" t="s">
        <v>248</v>
      </c>
      <c r="AK59" s="832"/>
      <c r="AL59" s="832"/>
      <c r="AM59" s="832">
        <f>ROUNDDOWN(IF(AND(OR($G$49="無し",$G$49=""),D55&gt;3.6),100000*D55,0),-3)</f>
        <v>0</v>
      </c>
      <c r="AN59" s="832"/>
      <c r="AO59" s="875"/>
      <c r="AP59" s="184"/>
      <c r="AQ59" s="839"/>
      <c r="AR59" s="840" t="s">
        <v>320</v>
      </c>
      <c r="AS59" s="841"/>
      <c r="AT59" s="841"/>
      <c r="AU59" s="841"/>
      <c r="AV59" s="841"/>
      <c r="AW59" s="841"/>
      <c r="AX59" s="841"/>
      <c r="AY59" s="841"/>
      <c r="AZ59" s="841"/>
      <c r="BA59" s="841"/>
      <c r="BB59" s="816" t="s">
        <v>321</v>
      </c>
      <c r="BC59" s="817"/>
      <c r="BD59" s="817"/>
      <c r="BE59" s="818"/>
      <c r="BF59" s="831">
        <f>P55*10000</f>
        <v>0</v>
      </c>
      <c r="BG59" s="831"/>
      <c r="BH59" s="875"/>
      <c r="BI59" s="133" t="s">
        <v>322</v>
      </c>
    </row>
    <row r="60" spans="2:64" ht="8.25" customHeight="1">
      <c r="B60" s="121"/>
      <c r="C60" s="121"/>
      <c r="D60" s="121"/>
      <c r="E60" s="121"/>
      <c r="F60" s="121"/>
      <c r="G60" s="121"/>
      <c r="H60" s="121"/>
      <c r="I60" s="121"/>
      <c r="J60" s="121"/>
      <c r="K60" s="121"/>
      <c r="L60" s="121"/>
      <c r="M60" s="121"/>
      <c r="N60" s="121"/>
      <c r="O60" s="121"/>
      <c r="S60" s="104"/>
      <c r="T60" s="104"/>
      <c r="Y60" s="811"/>
      <c r="Z60" s="811"/>
      <c r="AA60" s="811"/>
      <c r="AB60" s="811"/>
      <c r="AC60" s="811"/>
      <c r="AD60" s="811"/>
      <c r="AE60" s="811"/>
      <c r="AF60" s="811"/>
      <c r="AG60" s="811"/>
      <c r="AH60" s="811"/>
      <c r="AI60" s="812"/>
      <c r="AJ60" s="812"/>
      <c r="AK60" s="812"/>
      <c r="AL60" s="812"/>
      <c r="AM60" s="121"/>
      <c r="AN60" s="121"/>
      <c r="AO60" s="121"/>
      <c r="AP60" s="830"/>
      <c r="AQ60" s="830"/>
      <c r="AR60" s="830"/>
    </row>
    <row r="61" spans="2:64" ht="22.5" customHeight="1">
      <c r="B61" s="842" t="s">
        <v>311</v>
      </c>
      <c r="C61" s="842"/>
      <c r="D61" s="842"/>
      <c r="E61" s="842"/>
      <c r="F61" s="842"/>
      <c r="G61" s="842"/>
      <c r="H61" s="842"/>
      <c r="I61" s="842"/>
      <c r="J61" s="842"/>
      <c r="K61" s="842"/>
      <c r="L61" s="842"/>
      <c r="M61" s="842"/>
      <c r="N61" s="842"/>
      <c r="O61" s="843">
        <f>COUNT(D55:E59)</f>
        <v>0</v>
      </c>
      <c r="P61" s="843"/>
      <c r="Q61" s="128" t="s">
        <v>263</v>
      </c>
      <c r="R61" s="104"/>
      <c r="S61" s="104"/>
      <c r="T61" s="104"/>
      <c r="Y61" s="183" t="s">
        <v>312</v>
      </c>
      <c r="Z61" s="129"/>
      <c r="AA61" s="129"/>
      <c r="AB61" s="129"/>
      <c r="AC61" s="129"/>
      <c r="AD61" s="129"/>
      <c r="AE61" s="129"/>
      <c r="AF61" s="129"/>
      <c r="AG61" s="128"/>
      <c r="AH61" s="128"/>
      <c r="AI61" s="128"/>
      <c r="AJ61" s="130"/>
      <c r="AK61" s="838">
        <f>SUM(AO55:AO59)</f>
        <v>0</v>
      </c>
      <c r="AL61" s="838"/>
      <c r="AM61" s="838"/>
      <c r="AO61" s="104"/>
      <c r="AP61" s="104"/>
      <c r="AQ61" s="183" t="s">
        <v>393</v>
      </c>
      <c r="AR61" s="129"/>
      <c r="AS61" s="129"/>
      <c r="AT61" s="129"/>
      <c r="AU61" s="129"/>
      <c r="AV61" s="129"/>
      <c r="AW61" s="129"/>
      <c r="AX61" s="129"/>
      <c r="AY61" s="128"/>
      <c r="AZ61" s="128"/>
      <c r="BA61" s="128"/>
      <c r="BB61" s="130"/>
      <c r="BC61" s="838">
        <f>SUM(BH55:BH59)</f>
        <v>0</v>
      </c>
      <c r="BD61" s="838"/>
      <c r="BE61" s="838"/>
      <c r="BF61" s="838"/>
      <c r="BG61" s="838"/>
    </row>
    <row r="62" spans="2:64" ht="30.75" customHeight="1">
      <c r="B62" s="819" t="s">
        <v>313</v>
      </c>
      <c r="C62" s="819"/>
      <c r="D62" s="819"/>
      <c r="E62" s="819"/>
      <c r="F62" s="819"/>
      <c r="G62" s="819"/>
      <c r="H62" s="819"/>
      <c r="I62" s="819"/>
      <c r="J62" s="819"/>
      <c r="K62" s="819"/>
      <c r="L62" s="819"/>
      <c r="M62" s="819"/>
      <c r="N62" s="819"/>
      <c r="O62" s="820">
        <f>SUM(D55:E59)</f>
        <v>0</v>
      </c>
      <c r="P62" s="820"/>
      <c r="Q62" s="131" t="s">
        <v>308</v>
      </c>
      <c r="R62" s="104"/>
      <c r="S62" s="104"/>
      <c r="T62" s="104"/>
      <c r="AJ62" s="121"/>
      <c r="AK62" s="121"/>
      <c r="AL62" s="121"/>
      <c r="AM62" s="121"/>
      <c r="AN62" s="121"/>
    </row>
    <row r="63" spans="2:64" ht="9.75" hidden="1" customHeight="1">
      <c r="B63" s="121"/>
      <c r="C63" s="121"/>
      <c r="D63" s="121"/>
      <c r="E63" s="121"/>
      <c r="F63" s="121"/>
      <c r="G63" s="121"/>
      <c r="H63" s="121"/>
      <c r="I63" s="121"/>
      <c r="J63" s="121"/>
      <c r="K63" s="121"/>
      <c r="L63" s="121"/>
      <c r="M63" s="121"/>
      <c r="N63" s="121"/>
      <c r="O63" s="121"/>
      <c r="S63" s="104"/>
      <c r="T63" s="104"/>
      <c r="AJ63" s="121"/>
      <c r="AK63" s="121"/>
      <c r="AL63" s="121"/>
      <c r="AM63" s="121"/>
      <c r="AN63" s="121"/>
    </row>
    <row r="64" spans="2:64" ht="18" customHeight="1" thickBot="1">
      <c r="B64" s="134" t="s">
        <v>323</v>
      </c>
      <c r="C64" s="120"/>
      <c r="D64" s="120"/>
      <c r="E64" s="120"/>
      <c r="F64" s="120"/>
      <c r="G64" s="120"/>
      <c r="H64" s="120"/>
      <c r="J64" s="120"/>
      <c r="K64" s="120"/>
      <c r="L64" s="120"/>
      <c r="M64" s="120"/>
      <c r="N64" s="120"/>
      <c r="O64" s="120"/>
      <c r="P64" s="120"/>
      <c r="Q64" s="120"/>
      <c r="S64" s="104"/>
      <c r="T64" s="104"/>
      <c r="U64" s="110"/>
      <c r="V64" s="110"/>
      <c r="AH64" s="121"/>
      <c r="AI64" s="121"/>
      <c r="AJ64" s="121"/>
      <c r="AK64" s="121"/>
      <c r="AL64" s="121"/>
      <c r="AM64" s="110"/>
      <c r="AN64" s="110"/>
    </row>
    <row r="65" spans="1:44" ht="18.75" customHeight="1">
      <c r="B65" s="135" t="s">
        <v>247</v>
      </c>
      <c r="C65" s="182"/>
      <c r="D65" s="182"/>
      <c r="E65" s="182"/>
      <c r="F65" s="182"/>
      <c r="G65" s="182"/>
      <c r="H65" s="182"/>
      <c r="I65" s="182"/>
      <c r="J65" s="182"/>
      <c r="K65" s="182"/>
      <c r="L65" s="182"/>
      <c r="M65" s="182"/>
      <c r="N65" s="821"/>
      <c r="O65" s="822"/>
      <c r="P65" s="822"/>
      <c r="Q65" s="823"/>
      <c r="S65" s="104"/>
      <c r="T65" s="104"/>
      <c r="U65" s="110"/>
      <c r="V65" s="110"/>
      <c r="AH65" s="121"/>
      <c r="AI65" s="121"/>
      <c r="AJ65" s="121"/>
      <c r="AK65" s="121"/>
      <c r="AL65" s="121"/>
      <c r="AM65" s="110"/>
      <c r="AN65" s="110"/>
    </row>
    <row r="66" spans="1:44" ht="24" customHeight="1" thickBot="1">
      <c r="B66" s="181" t="s">
        <v>324</v>
      </c>
      <c r="C66" s="180"/>
      <c r="D66" s="180"/>
      <c r="E66" s="180"/>
      <c r="F66" s="180"/>
      <c r="G66" s="180"/>
      <c r="H66" s="180"/>
      <c r="I66" s="180"/>
      <c r="J66" s="180"/>
      <c r="K66" s="180"/>
      <c r="L66" s="180"/>
      <c r="M66" s="180"/>
      <c r="N66" s="824"/>
      <c r="O66" s="825"/>
      <c r="P66" s="825"/>
      <c r="Q66" s="136" t="s">
        <v>41</v>
      </c>
      <c r="S66" s="104"/>
      <c r="T66" s="104"/>
      <c r="AG66" s="121"/>
      <c r="AH66" s="121"/>
      <c r="AI66" s="121"/>
      <c r="AJ66" s="121"/>
      <c r="AK66" s="121"/>
      <c r="AL66" s="110"/>
      <c r="AM66" s="110"/>
      <c r="AN66" s="110"/>
    </row>
    <row r="67" spans="1:44" ht="4.5" customHeight="1" thickBot="1">
      <c r="S67" s="104"/>
      <c r="U67" s="137"/>
      <c r="V67" s="137"/>
      <c r="AH67" s="121"/>
      <c r="AI67" s="121"/>
      <c r="AJ67" s="121"/>
      <c r="AK67" s="121"/>
      <c r="AL67" s="121"/>
      <c r="AM67" s="110"/>
      <c r="AN67" s="110"/>
    </row>
    <row r="68" spans="1:44" ht="24" customHeight="1">
      <c r="C68" s="141"/>
      <c r="D68" s="141"/>
      <c r="E68" s="826" t="s">
        <v>163</v>
      </c>
      <c r="F68" s="826"/>
      <c r="G68" s="826"/>
      <c r="H68" s="826"/>
      <c r="I68" s="826"/>
      <c r="J68" s="826"/>
      <c r="K68" s="826"/>
      <c r="L68" s="826"/>
      <c r="M68" s="827">
        <f>AK61</f>
        <v>0</v>
      </c>
      <c r="N68" s="827"/>
      <c r="O68" s="827"/>
      <c r="P68" s="827"/>
      <c r="Q68" s="138" t="s">
        <v>41</v>
      </c>
      <c r="R68" s="177"/>
      <c r="S68" s="844" t="s">
        <v>351</v>
      </c>
      <c r="U68" s="137"/>
      <c r="V68" s="137"/>
      <c r="W68" s="846" t="s">
        <v>158</v>
      </c>
      <c r="X68" s="847"/>
      <c r="Y68" s="847"/>
      <c r="Z68" s="847"/>
      <c r="AA68" s="848"/>
      <c r="AB68" s="816" t="s">
        <v>325</v>
      </c>
      <c r="AC68" s="817"/>
      <c r="AD68" s="817"/>
      <c r="AE68" s="817"/>
      <c r="AF68" s="817"/>
      <c r="AG68" s="817"/>
      <c r="AH68" s="817"/>
      <c r="AI68" s="817"/>
      <c r="AJ68" s="817"/>
      <c r="AK68" s="817"/>
      <c r="AL68" s="818"/>
      <c r="AM68" s="852" t="s">
        <v>236</v>
      </c>
      <c r="AN68" s="853"/>
      <c r="AO68" s="854"/>
    </row>
    <row r="69" spans="1:44" ht="24" customHeight="1">
      <c r="C69" s="141"/>
      <c r="D69" s="141"/>
      <c r="E69" s="814" t="s">
        <v>392</v>
      </c>
      <c r="F69" s="814"/>
      <c r="G69" s="814"/>
      <c r="H69" s="814"/>
      <c r="I69" s="814"/>
      <c r="J69" s="814"/>
      <c r="K69" s="814"/>
      <c r="L69" s="814"/>
      <c r="M69" s="815">
        <f>BC61</f>
        <v>0</v>
      </c>
      <c r="N69" s="815"/>
      <c r="O69" s="815"/>
      <c r="P69" s="815"/>
      <c r="Q69" s="138" t="s">
        <v>41</v>
      </c>
      <c r="R69" s="177"/>
      <c r="S69" s="845"/>
      <c r="U69" s="137"/>
      <c r="V69" s="137"/>
      <c r="W69" s="849"/>
      <c r="X69" s="850"/>
      <c r="Y69" s="850"/>
      <c r="Z69" s="850"/>
      <c r="AA69" s="851"/>
      <c r="AB69" s="816" t="s">
        <v>327</v>
      </c>
      <c r="AC69" s="817"/>
      <c r="AD69" s="817"/>
      <c r="AE69" s="817"/>
      <c r="AF69" s="817"/>
      <c r="AG69" s="817"/>
      <c r="AH69" s="817"/>
      <c r="AI69" s="817"/>
      <c r="AJ69" s="817"/>
      <c r="AK69" s="817"/>
      <c r="AL69" s="818"/>
      <c r="AM69" s="834">
        <f>IF(N65="有り",ROUNDDOWN(MIN(N66,O62*200000),-3),0)</f>
        <v>0</v>
      </c>
      <c r="AN69" s="835"/>
      <c r="AO69" s="836"/>
    </row>
    <row r="70" spans="1:44" ht="24" customHeight="1" thickBot="1">
      <c r="C70" s="141"/>
      <c r="D70" s="141"/>
      <c r="E70" s="814" t="s">
        <v>326</v>
      </c>
      <c r="F70" s="814"/>
      <c r="G70" s="814"/>
      <c r="H70" s="814"/>
      <c r="I70" s="814"/>
      <c r="J70" s="814"/>
      <c r="K70" s="814"/>
      <c r="L70" s="814"/>
      <c r="M70" s="837">
        <f>AM69</f>
        <v>0</v>
      </c>
      <c r="N70" s="837"/>
      <c r="O70" s="837"/>
      <c r="P70" s="837"/>
      <c r="Q70" s="138" t="s">
        <v>41</v>
      </c>
      <c r="R70" s="177"/>
      <c r="S70" s="845"/>
      <c r="AH70" s="121"/>
      <c r="AI70" s="121"/>
      <c r="AJ70" s="121"/>
      <c r="AK70" s="121"/>
      <c r="AL70" s="121"/>
      <c r="AM70" s="110"/>
      <c r="AN70" s="110"/>
      <c r="AQ70" s="140"/>
      <c r="AR70" s="140"/>
    </row>
    <row r="71" spans="1:44" ht="36" customHeight="1">
      <c r="B71" s="141"/>
      <c r="C71" s="141"/>
      <c r="D71" s="141"/>
      <c r="E71" s="781" t="s">
        <v>244</v>
      </c>
      <c r="F71" s="781"/>
      <c r="G71" s="781"/>
      <c r="H71" s="781"/>
      <c r="I71" s="781"/>
      <c r="J71" s="781"/>
      <c r="K71" s="781"/>
      <c r="L71" s="781"/>
      <c r="M71" s="782">
        <f>IF(P49="戸別連携","計算シート(戸別連携)参照",ROUNDDOWN(MIN(N46,Y71),-3))</f>
        <v>0</v>
      </c>
      <c r="N71" s="782"/>
      <c r="O71" s="782"/>
      <c r="P71" s="782"/>
      <c r="Q71" s="138" t="s">
        <v>41</v>
      </c>
      <c r="R71" s="177"/>
      <c r="S71" s="167" t="s">
        <v>349</v>
      </c>
      <c r="T71" s="104"/>
      <c r="W71" s="783" t="s">
        <v>350</v>
      </c>
      <c r="X71" s="783"/>
      <c r="Y71" s="784">
        <f>M68+M69+M70</f>
        <v>0</v>
      </c>
      <c r="Z71" s="784"/>
      <c r="AA71" s="784"/>
      <c r="AB71" s="784"/>
      <c r="AC71" s="784"/>
      <c r="AD71" s="104" t="s">
        <v>391</v>
      </c>
      <c r="AO71" s="104"/>
      <c r="AP71" s="104"/>
      <c r="AQ71" s="121"/>
      <c r="AR71" s="104"/>
    </row>
    <row r="72" spans="1:44" ht="5.25" customHeight="1">
      <c r="I72" s="179"/>
      <c r="J72" s="179"/>
      <c r="K72" s="179"/>
      <c r="L72" s="179"/>
      <c r="M72" s="179"/>
      <c r="N72" s="179"/>
      <c r="O72" s="179"/>
      <c r="P72" s="178"/>
      <c r="Q72" s="178"/>
      <c r="R72" s="177"/>
      <c r="S72" s="104"/>
      <c r="T72" s="104"/>
      <c r="W72" s="120"/>
      <c r="X72" s="120"/>
      <c r="Y72" s="120"/>
      <c r="Z72" s="120"/>
      <c r="AA72" s="121"/>
      <c r="AD72" s="121"/>
      <c r="AF72" s="121"/>
      <c r="AG72" s="121"/>
      <c r="AJ72" s="121"/>
      <c r="AL72" s="121"/>
      <c r="AM72" s="121"/>
      <c r="AO72" s="104"/>
      <c r="AP72" s="104"/>
      <c r="AQ72" s="121"/>
      <c r="AR72" s="104"/>
    </row>
    <row r="73" spans="1:44" ht="26.25" customHeight="1" thickBot="1">
      <c r="C73" s="177"/>
      <c r="D73" s="177"/>
      <c r="E73" s="177"/>
      <c r="F73" s="177"/>
      <c r="G73" s="177"/>
      <c r="H73" s="177"/>
      <c r="I73" s="177"/>
      <c r="J73" s="177"/>
      <c r="K73" s="177"/>
      <c r="L73" s="177"/>
      <c r="M73" s="177"/>
      <c r="N73" s="177"/>
      <c r="O73" s="177"/>
      <c r="P73" s="177"/>
      <c r="Q73" s="177"/>
      <c r="R73" s="177"/>
      <c r="S73" s="177"/>
      <c r="T73" s="104"/>
      <c r="W73" s="120"/>
      <c r="X73" s="120"/>
      <c r="Y73" s="120"/>
      <c r="Z73" s="120"/>
      <c r="AA73" s="121"/>
      <c r="AD73" s="121"/>
      <c r="AF73" s="121"/>
      <c r="AG73" s="121"/>
      <c r="AJ73" s="121"/>
      <c r="AL73" s="121"/>
      <c r="AM73" s="121"/>
      <c r="AO73" s="104"/>
      <c r="AP73" s="104"/>
      <c r="AQ73" s="121"/>
      <c r="AR73" s="104"/>
    </row>
    <row r="74" spans="1:44" ht="37.5" customHeight="1" thickBot="1">
      <c r="C74" s="102" t="s">
        <v>224</v>
      </c>
      <c r="D74" s="203"/>
      <c r="E74" s="203"/>
      <c r="F74" s="203"/>
      <c r="G74" s="203"/>
      <c r="H74" s="203"/>
      <c r="I74" s="202"/>
      <c r="J74" s="828">
        <f>MIN(M71,B44)</f>
        <v>0</v>
      </c>
      <c r="K74" s="829"/>
      <c r="L74" s="829"/>
      <c r="M74" s="829"/>
      <c r="N74" s="829"/>
      <c r="O74" s="829"/>
      <c r="P74" s="829"/>
      <c r="Q74" s="101" t="s">
        <v>41</v>
      </c>
      <c r="S74" s="177"/>
      <c r="T74" s="104"/>
      <c r="AA74" s="121"/>
      <c r="AD74" s="121"/>
      <c r="AF74" s="121"/>
      <c r="AG74" s="121"/>
      <c r="AJ74" s="121"/>
      <c r="AL74" s="121"/>
      <c r="AM74" s="121"/>
      <c r="AO74" s="104"/>
      <c r="AP74" s="104"/>
      <c r="AQ74" s="121"/>
      <c r="AR74" s="104"/>
    </row>
    <row r="75" spans="1:44" ht="18.75" customHeight="1">
      <c r="A75" s="176"/>
      <c r="S75" s="104"/>
      <c r="T75" s="104"/>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04"/>
    </row>
    <row r="76" spans="1:44" ht="18.75" customHeight="1">
      <c r="S76" s="104"/>
      <c r="T76" s="104"/>
      <c r="AA76" s="121"/>
      <c r="AD76" s="121"/>
      <c r="AF76" s="121"/>
      <c r="AG76" s="121"/>
      <c r="AJ76" s="121"/>
      <c r="AM76" s="121"/>
      <c r="AO76" s="104"/>
      <c r="AP76" s="104"/>
      <c r="AQ76" s="121"/>
      <c r="AR76" s="104"/>
    </row>
    <row r="77" spans="1:44" ht="18.75" customHeight="1">
      <c r="S77" s="104"/>
      <c r="T77" s="104"/>
      <c r="AA77" s="121"/>
      <c r="AD77" s="121"/>
      <c r="AF77" s="121"/>
      <c r="AG77" s="121"/>
      <c r="AJ77" s="121"/>
      <c r="AM77" s="121"/>
      <c r="AO77" s="104"/>
      <c r="AP77" s="104"/>
      <c r="AQ77" s="121"/>
      <c r="AR77" s="104"/>
    </row>
    <row r="78" spans="1:44" ht="35.25" customHeight="1">
      <c r="S78" s="104"/>
      <c r="T78" s="104"/>
      <c r="W78" s="110"/>
      <c r="X78" s="110"/>
      <c r="Y78" s="110"/>
      <c r="Z78" s="110"/>
      <c r="AA78" s="121"/>
      <c r="AD78" s="121"/>
      <c r="AF78" s="121"/>
      <c r="AG78" s="121"/>
      <c r="AJ78" s="121"/>
      <c r="AM78" s="121"/>
      <c r="AO78" s="104"/>
      <c r="AP78" s="104"/>
      <c r="AQ78" s="121"/>
      <c r="AR78" s="104"/>
    </row>
    <row r="79" spans="1:44" ht="20.399999999999999" customHeight="1">
      <c r="S79" s="104"/>
      <c r="T79" s="104"/>
      <c r="W79" s="110"/>
      <c r="X79" s="110"/>
      <c r="Y79" s="110"/>
      <c r="Z79" s="110"/>
      <c r="AA79" s="121"/>
      <c r="AD79" s="121"/>
      <c r="AF79" s="121"/>
      <c r="AG79" s="121"/>
      <c r="AJ79" s="121"/>
      <c r="AM79" s="121"/>
      <c r="AO79" s="104"/>
      <c r="AP79" s="104"/>
      <c r="AQ79" s="121"/>
      <c r="AR79" s="104"/>
    </row>
    <row r="80" spans="1:44" ht="20.399999999999999" customHeight="1">
      <c r="S80" s="104"/>
      <c r="T80" s="133"/>
      <c r="U80" s="133"/>
      <c r="V80" s="133"/>
      <c r="AA80" s="121"/>
      <c r="AD80" s="121"/>
      <c r="AF80" s="121"/>
      <c r="AG80" s="121"/>
      <c r="AJ80" s="121"/>
      <c r="AM80" s="121"/>
      <c r="AO80" s="104"/>
      <c r="AP80" s="104"/>
      <c r="AQ80" s="121"/>
      <c r="AR80" s="104"/>
    </row>
    <row r="81" spans="14:40" ht="27" customHeight="1">
      <c r="S81" s="104"/>
      <c r="T81" s="133"/>
      <c r="U81" s="133"/>
      <c r="V81" s="133"/>
      <c r="AM81" s="110"/>
      <c r="AN81" s="110"/>
    </row>
    <row r="82" spans="14:40" ht="26.25" customHeight="1">
      <c r="S82" s="104"/>
      <c r="T82" s="133"/>
      <c r="U82" s="133"/>
      <c r="V82" s="133"/>
      <c r="AM82" s="110"/>
      <c r="AN82" s="110"/>
    </row>
    <row r="83" spans="14:40" ht="26.25" customHeight="1">
      <c r="N83" s="150"/>
      <c r="V83" s="133"/>
      <c r="W83" s="133"/>
      <c r="X83" s="133"/>
    </row>
    <row r="84" spans="14:40" ht="26.25" customHeight="1">
      <c r="V84" s="133"/>
      <c r="W84" s="133"/>
      <c r="X84" s="133"/>
      <c r="Y84" s="133"/>
      <c r="Z84" s="133"/>
      <c r="AA84" s="133"/>
      <c r="AB84" s="133"/>
      <c r="AC84" s="785"/>
      <c r="AD84" s="785"/>
      <c r="AE84" s="785"/>
      <c r="AF84" s="785"/>
      <c r="AG84" s="785"/>
      <c r="AH84" s="785"/>
      <c r="AI84" s="785"/>
      <c r="AJ84" s="813"/>
      <c r="AK84" s="813"/>
    </row>
    <row r="85" spans="14:40" ht="26.25" customHeight="1">
      <c r="Y85" s="133"/>
      <c r="Z85" s="133"/>
      <c r="AA85" s="133"/>
      <c r="AB85" s="133"/>
      <c r="AC85" s="785"/>
      <c r="AD85" s="785"/>
      <c r="AE85" s="785"/>
      <c r="AF85" s="785"/>
      <c r="AG85" s="785"/>
      <c r="AH85" s="785"/>
      <c r="AI85" s="785"/>
      <c r="AJ85" s="813"/>
      <c r="AK85" s="813"/>
    </row>
    <row r="86" spans="14:40">
      <c r="Y86" s="133"/>
      <c r="Z86" s="133"/>
      <c r="AA86" s="133"/>
      <c r="AB86" s="133"/>
      <c r="AC86" s="785"/>
      <c r="AD86" s="785"/>
      <c r="AE86" s="785"/>
      <c r="AF86" s="785"/>
      <c r="AG86" s="785"/>
      <c r="AH86" s="785"/>
      <c r="AI86" s="785"/>
      <c r="AJ86" s="813"/>
      <c r="AK86" s="813"/>
    </row>
    <row r="87" spans="14:40">
      <c r="Y87" s="133"/>
      <c r="Z87" s="133"/>
      <c r="AA87" s="133"/>
      <c r="AB87" s="133"/>
      <c r="AC87" s="785"/>
      <c r="AD87" s="785"/>
      <c r="AE87" s="785"/>
      <c r="AF87" s="785"/>
      <c r="AG87" s="785"/>
      <c r="AH87" s="785"/>
      <c r="AI87" s="785"/>
      <c r="AJ87" s="813"/>
      <c r="AK87" s="813"/>
    </row>
    <row r="88" spans="14:40">
      <c r="U88" s="110"/>
      <c r="V88" s="105"/>
      <c r="Y88" s="133"/>
      <c r="Z88" s="133"/>
      <c r="AA88" s="133"/>
      <c r="AB88" s="133"/>
      <c r="AC88" s="785"/>
      <c r="AD88" s="785"/>
      <c r="AE88" s="785"/>
      <c r="AF88" s="785"/>
      <c r="AG88" s="785"/>
      <c r="AH88" s="785"/>
      <c r="AI88" s="785"/>
      <c r="AJ88" s="813"/>
      <c r="AK88" s="813"/>
    </row>
    <row r="89" spans="14:40">
      <c r="U89" s="110"/>
      <c r="V89" s="147"/>
      <c r="W89" s="147"/>
      <c r="X89" s="147"/>
    </row>
    <row r="90" spans="14:40">
      <c r="U90" s="110"/>
      <c r="V90" s="147"/>
      <c r="W90" s="147"/>
      <c r="X90" s="147"/>
    </row>
    <row r="91" spans="14:40">
      <c r="U91" s="110"/>
      <c r="V91" s="121"/>
      <c r="W91" s="121"/>
      <c r="X91" s="121"/>
      <c r="AH91" s="110"/>
      <c r="AI91" s="110"/>
      <c r="AJ91" s="110"/>
      <c r="AK91" s="110"/>
      <c r="AL91" s="110"/>
      <c r="AM91" s="110"/>
      <c r="AN91" s="110"/>
    </row>
    <row r="92" spans="14:40">
      <c r="U92" s="110"/>
      <c r="AH92" s="110"/>
      <c r="AI92" s="110"/>
      <c r="AJ92" s="110"/>
      <c r="AK92" s="110"/>
      <c r="AL92" s="110"/>
      <c r="AM92" s="110"/>
      <c r="AN92" s="110"/>
    </row>
    <row r="93" spans="14:40">
      <c r="U93" s="110"/>
      <c r="Y93" s="147"/>
      <c r="Z93" s="147"/>
      <c r="AA93" s="147"/>
      <c r="AB93" s="780"/>
      <c r="AC93" s="780"/>
      <c r="AD93" s="780"/>
      <c r="AE93" s="780"/>
      <c r="AH93" s="110"/>
      <c r="AI93" s="110"/>
      <c r="AJ93" s="110"/>
      <c r="AK93" s="110"/>
      <c r="AL93" s="110"/>
      <c r="AM93" s="110"/>
      <c r="AN93" s="110"/>
    </row>
    <row r="94" spans="14:40">
      <c r="Y94" s="147"/>
      <c r="Z94" s="147"/>
      <c r="AA94" s="147"/>
      <c r="AB94" s="780"/>
      <c r="AC94" s="780"/>
      <c r="AD94" s="780"/>
      <c r="AE94" s="780"/>
      <c r="AH94" s="110"/>
      <c r="AI94" s="110"/>
      <c r="AJ94" s="110"/>
      <c r="AK94" s="110"/>
      <c r="AL94" s="110"/>
      <c r="AM94" s="110"/>
      <c r="AN94" s="110"/>
    </row>
    <row r="95" spans="14:40">
      <c r="Y95" s="121"/>
      <c r="Z95" s="121"/>
      <c r="AA95" s="121"/>
      <c r="AB95" s="780"/>
      <c r="AC95" s="780"/>
      <c r="AD95" s="780"/>
      <c r="AE95" s="780"/>
      <c r="AH95" s="110"/>
      <c r="AI95" s="110"/>
      <c r="AJ95" s="110"/>
      <c r="AK95" s="110"/>
      <c r="AL95" s="110"/>
      <c r="AM95" s="110"/>
      <c r="AN95" s="110"/>
    </row>
    <row r="96" spans="14:40">
      <c r="AH96" s="110"/>
      <c r="AI96" s="110"/>
      <c r="AJ96" s="110"/>
      <c r="AK96" s="110"/>
      <c r="AL96" s="110"/>
      <c r="AM96" s="110"/>
      <c r="AN96" s="110"/>
    </row>
  </sheetData>
  <dataConsolidate/>
  <mergeCells count="164">
    <mergeCell ref="M33:P33"/>
    <mergeCell ref="M17:N17"/>
    <mergeCell ref="C18:D18"/>
    <mergeCell ref="C19:D19"/>
    <mergeCell ref="C20:D20"/>
    <mergeCell ref="C21:D21"/>
    <mergeCell ref="C22:D22"/>
    <mergeCell ref="C23:D23"/>
    <mergeCell ref="C24:D24"/>
    <mergeCell ref="C25:D25"/>
    <mergeCell ref="M20:N20"/>
    <mergeCell ref="M21:N21"/>
    <mergeCell ref="M22:N22"/>
    <mergeCell ref="M23:N23"/>
    <mergeCell ref="M32:P32"/>
    <mergeCell ref="C26:D26"/>
    <mergeCell ref="H26:I26"/>
    <mergeCell ref="H19:I19"/>
    <mergeCell ref="H20:I20"/>
    <mergeCell ref="H21:I21"/>
    <mergeCell ref="M31:P31"/>
    <mergeCell ref="O29:P29"/>
    <mergeCell ref="M29:N29"/>
    <mergeCell ref="M18:N18"/>
    <mergeCell ref="N5:O5"/>
    <mergeCell ref="P5:Q5"/>
    <mergeCell ref="B3:Q3"/>
    <mergeCell ref="B6:J6"/>
    <mergeCell ref="B7:I7"/>
    <mergeCell ref="B11:D11"/>
    <mergeCell ref="B13:D13"/>
    <mergeCell ref="M13:P13"/>
    <mergeCell ref="E13:G13"/>
    <mergeCell ref="B9:R9"/>
    <mergeCell ref="M19:N19"/>
    <mergeCell ref="B15:D15"/>
    <mergeCell ref="B16:R16"/>
    <mergeCell ref="C17:D17"/>
    <mergeCell ref="H17:I17"/>
    <mergeCell ref="M24:N24"/>
    <mergeCell ref="C27:D27"/>
    <mergeCell ref="H27:I27"/>
    <mergeCell ref="M27:N27"/>
    <mergeCell ref="H22:I22"/>
    <mergeCell ref="H23:I23"/>
    <mergeCell ref="H24:I24"/>
    <mergeCell ref="H25:I25"/>
    <mergeCell ref="M25:N25"/>
    <mergeCell ref="M26:N26"/>
    <mergeCell ref="H18:I18"/>
    <mergeCell ref="B51:Q51"/>
    <mergeCell ref="J53:M53"/>
    <mergeCell ref="B48:Q48"/>
    <mergeCell ref="B49:F49"/>
    <mergeCell ref="G49:I49"/>
    <mergeCell ref="K49:O49"/>
    <mergeCell ref="P49:Q49"/>
    <mergeCell ref="B50:Q50"/>
    <mergeCell ref="B35:C35"/>
    <mergeCell ref="I35:L35"/>
    <mergeCell ref="M35:P35"/>
    <mergeCell ref="N46:P46"/>
    <mergeCell ref="B46:D46"/>
    <mergeCell ref="E46:M46"/>
    <mergeCell ref="G41:R41"/>
    <mergeCell ref="J37:P37"/>
    <mergeCell ref="B43:J43"/>
    <mergeCell ref="B44:I44"/>
    <mergeCell ref="BH55:BH59"/>
    <mergeCell ref="Y56:AB57"/>
    <mergeCell ref="AJ56:AL56"/>
    <mergeCell ref="AM56:AN56"/>
    <mergeCell ref="AQ56:AQ57"/>
    <mergeCell ref="AR56:BA56"/>
    <mergeCell ref="BB56:BE56"/>
    <mergeCell ref="U55:U59"/>
    <mergeCell ref="V55:V59"/>
    <mergeCell ref="AR55:BA55"/>
    <mergeCell ref="BB55:BE55"/>
    <mergeCell ref="BF55:BG55"/>
    <mergeCell ref="BF59:BG59"/>
    <mergeCell ref="B55:C59"/>
    <mergeCell ref="D55:E59"/>
    <mergeCell ref="F55:G59"/>
    <mergeCell ref="H55:I59"/>
    <mergeCell ref="J55:K59"/>
    <mergeCell ref="L55:M59"/>
    <mergeCell ref="N55:O59"/>
    <mergeCell ref="AR59:BA59"/>
    <mergeCell ref="BB59:BE59"/>
    <mergeCell ref="Y55:AB55"/>
    <mergeCell ref="AG55:AI55"/>
    <mergeCell ref="AJ55:AL55"/>
    <mergeCell ref="AO55:AO59"/>
    <mergeCell ref="Y58:AB59"/>
    <mergeCell ref="AJ58:AL58"/>
    <mergeCell ref="AM58:AN58"/>
    <mergeCell ref="P55:Q59"/>
    <mergeCell ref="AP60:AR60"/>
    <mergeCell ref="BF56:BG56"/>
    <mergeCell ref="AJ57:AL57"/>
    <mergeCell ref="AM57:AN57"/>
    <mergeCell ref="AR57:BA57"/>
    <mergeCell ref="BB57:BE57"/>
    <mergeCell ref="BF57:BG57"/>
    <mergeCell ref="AM69:AO69"/>
    <mergeCell ref="E70:L70"/>
    <mergeCell ref="M70:P70"/>
    <mergeCell ref="BC61:BG61"/>
    <mergeCell ref="AQ58:AQ59"/>
    <mergeCell ref="AR58:BA58"/>
    <mergeCell ref="BB58:BE58"/>
    <mergeCell ref="BF58:BG58"/>
    <mergeCell ref="AJ59:AL59"/>
    <mergeCell ref="AM59:AN59"/>
    <mergeCell ref="B61:N61"/>
    <mergeCell ref="O61:P61"/>
    <mergeCell ref="AK61:AM61"/>
    <mergeCell ref="S68:S70"/>
    <mergeCell ref="W68:AA69"/>
    <mergeCell ref="AB68:AL68"/>
    <mergeCell ref="AM68:AO68"/>
    <mergeCell ref="AI60:AL60"/>
    <mergeCell ref="AJ84:AK88"/>
    <mergeCell ref="AC85:AI85"/>
    <mergeCell ref="AC86:AI86"/>
    <mergeCell ref="AC87:AI87"/>
    <mergeCell ref="AC88:AI88"/>
    <mergeCell ref="AB93:AE93"/>
    <mergeCell ref="AB94:AE94"/>
    <mergeCell ref="E69:L69"/>
    <mergeCell ref="M69:P69"/>
    <mergeCell ref="AB69:AL69"/>
    <mergeCell ref="B62:N62"/>
    <mergeCell ref="O62:P62"/>
    <mergeCell ref="N65:Q65"/>
    <mergeCell ref="N66:P66"/>
    <mergeCell ref="E68:L68"/>
    <mergeCell ref="M68:P68"/>
    <mergeCell ref="J74:P74"/>
    <mergeCell ref="AB95:AE95"/>
    <mergeCell ref="E71:L71"/>
    <mergeCell ref="M71:P71"/>
    <mergeCell ref="W71:X71"/>
    <mergeCell ref="Y71:AC71"/>
    <mergeCell ref="AC84:AI84"/>
    <mergeCell ref="B52:C54"/>
    <mergeCell ref="F52:I52"/>
    <mergeCell ref="J52:M52"/>
    <mergeCell ref="N52:O52"/>
    <mergeCell ref="P52:Q52"/>
    <mergeCell ref="F53:G53"/>
    <mergeCell ref="H53:I53"/>
    <mergeCell ref="N53:O53"/>
    <mergeCell ref="P53:Q53"/>
    <mergeCell ref="D52:E54"/>
    <mergeCell ref="U53:V53"/>
    <mergeCell ref="F54:G54"/>
    <mergeCell ref="H54:I54"/>
    <mergeCell ref="J54:K54"/>
    <mergeCell ref="L54:M54"/>
    <mergeCell ref="N54:O54"/>
    <mergeCell ref="P54:Q54"/>
    <mergeCell ref="Y60:AH60"/>
  </mergeCells>
  <phoneticPr fontId="3"/>
  <conditionalFormatting sqref="B7">
    <cfRule type="expression" dxfId="64" priority="4">
      <formula>$B$7=""</formula>
    </cfRule>
  </conditionalFormatting>
  <conditionalFormatting sqref="B44">
    <cfRule type="expression" dxfId="63" priority="3">
      <formula>$B$44=""</formula>
    </cfRule>
  </conditionalFormatting>
  <conditionalFormatting sqref="C18:E27">
    <cfRule type="expression" dxfId="62" priority="7">
      <formula>C18=""</formula>
    </cfRule>
  </conditionalFormatting>
  <conditionalFormatting sqref="D55">
    <cfRule type="containsBlanks" dxfId="61" priority="20">
      <formula>LEN(TRIM(D55))=0</formula>
    </cfRule>
  </conditionalFormatting>
  <conditionalFormatting sqref="D74:H74">
    <cfRule type="expression" dxfId="60" priority="2">
      <formula>AND($S$5="集合",$D$35="")</formula>
    </cfRule>
  </conditionalFormatting>
  <conditionalFormatting sqref="E13">
    <cfRule type="expression" dxfId="59" priority="8">
      <formula>E13=""</formula>
    </cfRule>
  </conditionalFormatting>
  <conditionalFormatting sqref="E14:H15 K17 P17:R17 F17:F27 E28:H28 C29:L29 E30:H39 D35:D39">
    <cfRule type="expression" dxfId="58" priority="24">
      <formula>AND($S$5="集合",$D$35="")</formula>
    </cfRule>
  </conditionalFormatting>
  <conditionalFormatting sqref="F55 H55 J55 L55 N55 P55">
    <cfRule type="containsBlanks" dxfId="57" priority="1">
      <formula>LEN(TRIM(F55))=0</formula>
    </cfRule>
  </conditionalFormatting>
  <conditionalFormatting sqref="G49">
    <cfRule type="containsBlanks" dxfId="56" priority="18">
      <formula>LEN(TRIM(G49))=0</formula>
    </cfRule>
  </conditionalFormatting>
  <conditionalFormatting sqref="H18:J27">
    <cfRule type="expression" dxfId="55" priority="6">
      <formula>H18=""</formula>
    </cfRule>
  </conditionalFormatting>
  <conditionalFormatting sqref="M18:O27">
    <cfRule type="expression" dxfId="54" priority="5">
      <formula>M18=""</formula>
    </cfRule>
  </conditionalFormatting>
  <conditionalFormatting sqref="N46">
    <cfRule type="cellIs" dxfId="53" priority="16" operator="equal">
      <formula>""</formula>
    </cfRule>
  </conditionalFormatting>
  <conditionalFormatting sqref="O29">
    <cfRule type="cellIs" dxfId="52" priority="9" operator="equal">
      <formula>""</formula>
    </cfRule>
  </conditionalFormatting>
  <conditionalFormatting sqref="O61:O62">
    <cfRule type="cellIs" dxfId="51" priority="21" operator="equal">
      <formula>""</formula>
    </cfRule>
  </conditionalFormatting>
  <conditionalFormatting sqref="O62">
    <cfRule type="containsText" dxfId="50" priority="19" operator="containsText" text="発電出力値合計と一致させてください">
      <formula>NOT(ISERROR(SEARCH("発電出力値合計と一致させてください",O62)))</formula>
    </cfRule>
  </conditionalFormatting>
  <conditionalFormatting sqref="P49">
    <cfRule type="containsBlanks" dxfId="49" priority="17">
      <formula>LEN(TRIM(P49))=0</formula>
    </cfRule>
  </conditionalFormatting>
  <dataValidations count="5">
    <dataValidation type="custom" allowBlank="1" showInputMessage="1" showErrorMessage="1" errorTitle="数値入力エラー" error="小数点以下第3位を四捨五入してください。" sqref="D55:Q59" xr:uid="{E0E84C6B-F00D-43AC-9834-4E67E1157113}">
      <formula1>D55=ROUND(D55,2)</formula1>
    </dataValidation>
    <dataValidation type="list" allowBlank="1" showInputMessage="1" showErrorMessage="1" sqref="G49" xr:uid="{00000000-0002-0000-0300-000004000000}">
      <formula1>$BL$3:$BL$4</formula1>
    </dataValidation>
    <dataValidation type="list" allowBlank="1" showInputMessage="1" showErrorMessage="1" sqref="E13 E18:E27 J18:J27 O18:O27" xr:uid="{00000000-0002-0000-0300-000002000000}">
      <formula1>$BF$3:$BF$5</formula1>
    </dataValidation>
    <dataValidation type="list" allowBlank="1" showInputMessage="1" showErrorMessage="1" sqref="N65:Q65" xr:uid="{00000000-0002-0000-0300-000001000000}">
      <formula1>IF($P$5="集合",$BN$3:$BN$4,BN5)</formula1>
    </dataValidation>
    <dataValidation type="list" allowBlank="1" showInputMessage="1" showErrorMessage="1" sqref="P49" xr:uid="{00000000-0002-0000-0300-000000000000}">
      <formula1>$BO$3:$BO$4</formula1>
    </dataValidation>
  </dataValidations>
  <printOptions horizontalCentered="1" verticalCentered="1"/>
  <pageMargins left="0.39370078740157483" right="0.39370078740157483" top="0.31496062992125984" bottom="0.23622047244094491" header="0.31496062992125984" footer="0.23622047244094491"/>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BCD20-E7A9-4585-8F37-E6B2893659D0}">
  <sheetPr>
    <tabColor rgb="FFFFFF00"/>
    <pageSetUpPr fitToPage="1"/>
  </sheetPr>
  <dimension ref="A1:BO207"/>
  <sheetViews>
    <sheetView showGridLines="0" view="pageBreakPreview" zoomScale="70" zoomScaleNormal="100" zoomScaleSheetLayoutView="70" workbookViewId="0"/>
  </sheetViews>
  <sheetFormatPr defaultColWidth="4" defaultRowHeight="18"/>
  <cols>
    <col min="1" max="1" width="3.3984375" style="110" customWidth="1"/>
    <col min="2" max="2" width="4.19921875" style="110" customWidth="1"/>
    <col min="3" max="3" width="4.09765625" style="110" customWidth="1"/>
    <col min="4" max="17" width="6" style="110" customWidth="1"/>
    <col min="18" max="18" width="4" style="110" customWidth="1"/>
    <col min="19" max="19" width="6.09765625" style="110" customWidth="1"/>
    <col min="20" max="20" width="2.5" style="110" customWidth="1"/>
    <col min="21" max="21" width="8.3984375" style="104" customWidth="1"/>
    <col min="22" max="22" width="9.5" style="104" customWidth="1"/>
    <col min="23" max="24" width="3" style="104" customWidth="1"/>
    <col min="25" max="25" width="13.09765625" style="104" customWidth="1"/>
    <col min="26" max="37" width="4" style="104"/>
    <col min="38" max="38" width="11.19921875" style="104" bestFit="1" customWidth="1"/>
    <col min="39" max="39" width="6.5" style="104" customWidth="1"/>
    <col min="40" max="40" width="4.69921875" style="104" customWidth="1"/>
    <col min="41" max="41" width="13.3984375" style="110" customWidth="1"/>
    <col min="42" max="42" width="2.3984375" style="110" customWidth="1"/>
    <col min="43" max="43" width="12.19921875" style="110" customWidth="1"/>
    <col min="44" max="44" width="5.59765625" style="110" customWidth="1"/>
    <col min="45" max="46" width="6.5" style="110" customWidth="1"/>
    <col min="47" max="48" width="4" style="110"/>
    <col min="49" max="49" width="4" style="110" customWidth="1"/>
    <col min="50" max="53" width="1.19921875" style="110" customWidth="1"/>
    <col min="54" max="54" width="4" style="110"/>
    <col min="55" max="55" width="3.5" style="110" customWidth="1"/>
    <col min="56" max="56" width="4" style="110" hidden="1" customWidth="1"/>
    <col min="57" max="57" width="7.59765625" style="110" customWidth="1"/>
    <col min="58" max="58" width="2.5" style="110" customWidth="1"/>
    <col min="59" max="59" width="8.59765625" style="110" customWidth="1"/>
    <col min="60" max="60" width="10.5" style="110" customWidth="1"/>
    <col min="61" max="61" width="2.09765625" style="110" customWidth="1"/>
    <col min="62" max="62" width="12.69921875" style="110" customWidth="1"/>
    <col min="63" max="63" width="12" style="110" customWidth="1"/>
    <col min="64" max="64" width="9.59765625" style="110" customWidth="1"/>
    <col min="65" max="65" width="11.5" style="110" customWidth="1"/>
    <col min="66" max="66" width="14.69921875" style="110" customWidth="1"/>
    <col min="67" max="67" width="25.5" style="110" bestFit="1" customWidth="1"/>
    <col min="68" max="16384" width="4" style="110"/>
  </cols>
  <sheetData>
    <row r="1" spans="1:67" ht="3.75" customHeight="1">
      <c r="R1" s="29"/>
      <c r="S1" s="223"/>
      <c r="T1" s="223"/>
      <c r="U1" s="223"/>
      <c r="V1" s="223"/>
      <c r="W1" s="223"/>
      <c r="X1" s="223"/>
      <c r="Y1" s="223"/>
      <c r="Z1" s="223"/>
      <c r="AA1" s="223"/>
      <c r="AB1" s="223"/>
      <c r="AC1" s="223"/>
      <c r="AD1" s="223"/>
      <c r="AE1" s="223"/>
      <c r="AF1" s="223"/>
      <c r="AG1" s="223"/>
      <c r="AH1" s="223"/>
      <c r="AI1" s="223"/>
      <c r="BL1" s="229" t="s">
        <v>446</v>
      </c>
      <c r="BM1" s="228" t="s">
        <v>423</v>
      </c>
      <c r="BN1" s="230" t="s">
        <v>445</v>
      </c>
      <c r="BO1" s="228" t="s">
        <v>328</v>
      </c>
    </row>
    <row r="2" spans="1:67" ht="4.5" customHeight="1">
      <c r="R2" s="225"/>
      <c r="S2" s="223"/>
      <c r="T2" s="223"/>
      <c r="U2" s="223"/>
      <c r="V2" s="223"/>
      <c r="W2" s="223"/>
      <c r="X2" s="223"/>
      <c r="Y2" s="223"/>
      <c r="Z2" s="223"/>
      <c r="AA2" s="223"/>
      <c r="AB2" s="223"/>
      <c r="AC2" s="223"/>
      <c r="AD2" s="223"/>
      <c r="AE2" s="223"/>
      <c r="AF2" s="223"/>
      <c r="AG2" s="223"/>
      <c r="AH2" s="223"/>
      <c r="AI2" s="223"/>
      <c r="BL2" s="222"/>
      <c r="BM2" s="142"/>
      <c r="BO2" s="142"/>
    </row>
    <row r="3" spans="1:67" ht="35.25" customHeight="1">
      <c r="B3" s="930" t="s">
        <v>457</v>
      </c>
      <c r="C3" s="930"/>
      <c r="D3" s="930"/>
      <c r="E3" s="930"/>
      <c r="F3" s="930"/>
      <c r="G3" s="930"/>
      <c r="H3" s="930"/>
      <c r="I3" s="930"/>
      <c r="J3" s="930"/>
      <c r="K3" s="930"/>
      <c r="L3" s="930"/>
      <c r="M3" s="930"/>
      <c r="N3" s="930"/>
      <c r="O3" s="930"/>
      <c r="P3" s="930"/>
      <c r="Q3" s="931"/>
      <c r="R3" s="224"/>
      <c r="S3" s="223"/>
      <c r="T3" s="223"/>
      <c r="BL3" s="222" t="s">
        <v>329</v>
      </c>
      <c r="BM3" s="142" t="s">
        <v>443</v>
      </c>
      <c r="BN3" s="110" t="s">
        <v>329</v>
      </c>
      <c r="BO3" s="142" t="s">
        <v>330</v>
      </c>
    </row>
    <row r="4" spans="1:67" ht="3.75" customHeight="1">
      <c r="A4" s="132"/>
      <c r="B4" s="132"/>
      <c r="C4" s="132"/>
      <c r="D4" s="132"/>
      <c r="E4" s="132"/>
      <c r="F4" s="132"/>
      <c r="G4" s="132"/>
      <c r="H4" s="132"/>
      <c r="I4" s="132"/>
      <c r="J4" s="132"/>
      <c r="K4" s="132"/>
      <c r="L4" s="132"/>
      <c r="M4" s="132"/>
      <c r="N4" s="132"/>
      <c r="O4" s="132"/>
      <c r="P4" s="132"/>
      <c r="Q4" s="132"/>
      <c r="R4" s="132"/>
      <c r="S4" s="132"/>
      <c r="BL4" s="219" t="s">
        <v>331</v>
      </c>
      <c r="BM4" s="142" t="s">
        <v>441</v>
      </c>
      <c r="BN4" s="110" t="s">
        <v>331</v>
      </c>
      <c r="BO4" s="142" t="s">
        <v>332</v>
      </c>
    </row>
    <row r="5" spans="1:67" ht="23.25" customHeight="1">
      <c r="A5" s="220"/>
      <c r="H5" s="104"/>
      <c r="I5" s="104"/>
      <c r="J5" s="104"/>
      <c r="K5" s="104"/>
      <c r="L5" s="104"/>
      <c r="M5" s="104"/>
      <c r="N5" s="927" t="s">
        <v>162</v>
      </c>
      <c r="O5" s="928"/>
      <c r="P5" s="929" t="s">
        <v>449</v>
      </c>
      <c r="Q5" s="929"/>
      <c r="BM5" s="143" t="s">
        <v>439</v>
      </c>
      <c r="BN5" s="143"/>
      <c r="BO5" s="143"/>
    </row>
    <row r="6" spans="1:67" ht="3" customHeight="1"/>
    <row r="7" spans="1:67" ht="4.5" customHeight="1">
      <c r="L7" s="150"/>
      <c r="M7" s="150"/>
      <c r="N7" s="150"/>
      <c r="O7" s="150"/>
      <c r="P7" s="178"/>
      <c r="Q7" s="178"/>
      <c r="R7" s="178"/>
      <c r="S7" s="139"/>
    </row>
    <row r="8" spans="1:67" ht="20.25" customHeight="1">
      <c r="A8" s="220" t="s">
        <v>460</v>
      </c>
      <c r="L8" s="104"/>
      <c r="M8" s="104"/>
      <c r="N8" s="104"/>
      <c r="O8" s="104"/>
      <c r="P8" s="104"/>
      <c r="Q8" s="104"/>
      <c r="T8" s="104"/>
      <c r="AN8" s="110"/>
    </row>
    <row r="9" spans="1:67" ht="20.25" customHeight="1">
      <c r="A9" s="220"/>
      <c r="B9" s="914" t="s">
        <v>235</v>
      </c>
      <c r="C9" s="915"/>
      <c r="D9" s="915"/>
      <c r="E9" s="915"/>
      <c r="F9" s="915"/>
      <c r="G9" s="915"/>
      <c r="H9" s="915"/>
      <c r="I9" s="915"/>
      <c r="J9" s="916"/>
      <c r="L9" s="104"/>
      <c r="M9" s="104"/>
      <c r="N9" s="104"/>
      <c r="O9" s="104"/>
      <c r="P9" s="104"/>
      <c r="Q9" s="104"/>
      <c r="T9" s="104"/>
      <c r="AN9" s="110"/>
    </row>
    <row r="10" spans="1:67" ht="33" customHeight="1">
      <c r="A10" s="220"/>
      <c r="B10" s="917"/>
      <c r="C10" s="918"/>
      <c r="D10" s="918"/>
      <c r="E10" s="918"/>
      <c r="F10" s="918"/>
      <c r="G10" s="918"/>
      <c r="H10" s="918"/>
      <c r="I10" s="919"/>
      <c r="J10" s="103" t="s">
        <v>41</v>
      </c>
      <c r="L10" s="104"/>
      <c r="M10" s="104"/>
      <c r="N10" s="104"/>
      <c r="O10" s="104"/>
      <c r="P10" s="104"/>
      <c r="Q10" s="104"/>
      <c r="T10" s="104"/>
      <c r="AN10" s="110"/>
    </row>
    <row r="11" spans="1:67" ht="15.75" customHeight="1" thickBot="1">
      <c r="L11" s="150"/>
      <c r="M11" s="150"/>
      <c r="N11" s="150"/>
      <c r="O11" s="150"/>
      <c r="P11" s="178"/>
      <c r="Q11" s="178"/>
      <c r="R11" s="178"/>
      <c r="S11" s="139"/>
    </row>
    <row r="12" spans="1:67" ht="41.25" customHeight="1" thickBot="1">
      <c r="B12" s="908" t="s">
        <v>241</v>
      </c>
      <c r="C12" s="909"/>
      <c r="D12" s="909"/>
      <c r="E12" s="909"/>
      <c r="F12" s="970" t="s">
        <v>422</v>
      </c>
      <c r="G12" s="970"/>
      <c r="H12" s="970"/>
      <c r="I12" s="970"/>
      <c r="J12" s="970"/>
      <c r="K12" s="970"/>
      <c r="L12" s="970"/>
      <c r="M12" s="970"/>
      <c r="N12" s="906"/>
      <c r="O12" s="907"/>
      <c r="P12" s="907"/>
      <c r="Q12" s="166" t="s">
        <v>41</v>
      </c>
      <c r="R12" s="120"/>
      <c r="S12" s="199" t="s">
        <v>348</v>
      </c>
      <c r="T12" s="198"/>
      <c r="AH12" s="121"/>
      <c r="AI12" s="121"/>
      <c r="AJ12" s="121"/>
      <c r="AK12" s="121"/>
      <c r="AL12" s="121"/>
      <c r="AM12" s="110"/>
      <c r="AN12" s="110"/>
    </row>
    <row r="13" spans="1:67" ht="3" customHeight="1">
      <c r="B13" s="197"/>
      <c r="C13" s="197"/>
      <c r="D13" s="197"/>
      <c r="E13" s="197"/>
      <c r="F13" s="197"/>
      <c r="G13" s="197"/>
      <c r="H13" s="197"/>
      <c r="I13" s="197"/>
      <c r="J13" s="197"/>
      <c r="K13" s="197"/>
      <c r="L13" s="197"/>
      <c r="M13" s="197"/>
      <c r="N13" s="197"/>
      <c r="O13" s="197"/>
      <c r="P13" s="197"/>
      <c r="Q13" s="197"/>
      <c r="S13" s="104"/>
      <c r="T13" s="104"/>
      <c r="W13" s="120"/>
      <c r="X13" s="120"/>
      <c r="Y13" s="120"/>
      <c r="Z13" s="120"/>
      <c r="AA13" s="120"/>
      <c r="AB13" s="120"/>
      <c r="AC13" s="120"/>
      <c r="AD13" s="120"/>
      <c r="AE13" s="120"/>
      <c r="AF13" s="120"/>
      <c r="AG13" s="120"/>
      <c r="AH13" s="120"/>
      <c r="AI13" s="120"/>
      <c r="AJ13" s="120"/>
      <c r="AK13" s="120"/>
      <c r="AL13" s="120"/>
      <c r="AM13" s="120"/>
      <c r="AN13" s="120"/>
      <c r="AO13" s="120"/>
    </row>
    <row r="14" spans="1:67" ht="53.25" customHeight="1" thickBot="1">
      <c r="B14" s="971" t="s">
        <v>335</v>
      </c>
      <c r="C14" s="971"/>
      <c r="D14" s="971"/>
      <c r="E14" s="971"/>
      <c r="F14" s="971"/>
      <c r="G14" s="971"/>
      <c r="H14" s="971"/>
      <c r="I14" s="971"/>
      <c r="J14" s="971"/>
      <c r="K14" s="971"/>
      <c r="L14" s="971"/>
      <c r="M14" s="971"/>
      <c r="N14" s="971"/>
      <c r="O14" s="971"/>
      <c r="P14" s="971"/>
      <c r="Q14" s="971"/>
      <c r="R14" s="196"/>
      <c r="S14" s="196"/>
      <c r="T14" s="104"/>
      <c r="AJ14" s="121"/>
      <c r="AK14" s="121"/>
      <c r="AL14" s="121"/>
      <c r="AM14" s="121"/>
      <c r="AN14" s="121"/>
    </row>
    <row r="15" spans="1:67" ht="31.5" customHeight="1" thickBot="1">
      <c r="B15" s="896" t="s">
        <v>306</v>
      </c>
      <c r="C15" s="897"/>
      <c r="D15" s="897"/>
      <c r="E15" s="897"/>
      <c r="F15" s="898"/>
      <c r="G15" s="899"/>
      <c r="H15" s="900"/>
      <c r="I15" s="901"/>
      <c r="J15" s="120"/>
      <c r="K15" s="896" t="s">
        <v>420</v>
      </c>
      <c r="L15" s="897"/>
      <c r="M15" s="897"/>
      <c r="N15" s="897"/>
      <c r="O15" s="898"/>
      <c r="P15" s="972" t="s">
        <v>448</v>
      </c>
      <c r="Q15" s="973"/>
      <c r="R15" s="104"/>
      <c r="S15" s="104"/>
      <c r="T15" s="104"/>
      <c r="AJ15" s="121"/>
      <c r="AK15" s="121"/>
      <c r="AL15" s="121"/>
      <c r="AM15" s="121"/>
      <c r="AN15" s="121"/>
    </row>
    <row r="16" spans="1:67" ht="36" customHeight="1">
      <c r="B16" s="902" t="s">
        <v>447</v>
      </c>
      <c r="C16" s="902"/>
      <c r="D16" s="902"/>
      <c r="E16" s="902"/>
      <c r="F16" s="902"/>
      <c r="G16" s="902"/>
      <c r="H16" s="902"/>
      <c r="I16" s="902"/>
      <c r="J16" s="902"/>
      <c r="K16" s="902"/>
      <c r="L16" s="902"/>
      <c r="M16" s="902"/>
      <c r="N16" s="902"/>
      <c r="O16" s="902"/>
      <c r="P16" s="902"/>
      <c r="Q16" s="902"/>
      <c r="R16" s="195"/>
      <c r="S16" s="195"/>
      <c r="T16" s="104"/>
      <c r="AJ16" s="121"/>
      <c r="AK16" s="121"/>
      <c r="AL16" s="121"/>
      <c r="AM16" s="121"/>
      <c r="AN16" s="121"/>
    </row>
    <row r="17" spans="2:64" ht="22.5" customHeight="1" thickBot="1">
      <c r="B17" s="891" t="s">
        <v>418</v>
      </c>
      <c r="C17" s="891"/>
      <c r="D17" s="891"/>
      <c r="E17" s="891"/>
      <c r="F17" s="891"/>
      <c r="G17" s="891"/>
      <c r="H17" s="891"/>
      <c r="I17" s="891"/>
      <c r="J17" s="891"/>
      <c r="K17" s="891"/>
      <c r="L17" s="891"/>
      <c r="M17" s="891"/>
      <c r="N17" s="891"/>
      <c r="O17" s="891"/>
      <c r="P17" s="891"/>
      <c r="Q17" s="891"/>
      <c r="R17" s="194"/>
      <c r="S17" s="194"/>
      <c r="T17" s="104"/>
      <c r="AJ17" s="121"/>
      <c r="AK17" s="121"/>
      <c r="AL17" s="121"/>
      <c r="AM17" s="121"/>
      <c r="AN17" s="121"/>
    </row>
    <row r="18" spans="2:64" ht="24" customHeight="1" thickBot="1">
      <c r="B18" s="786" t="s">
        <v>307</v>
      </c>
      <c r="C18" s="787"/>
      <c r="D18" s="786" t="s">
        <v>462</v>
      </c>
      <c r="E18" s="787"/>
      <c r="F18" s="792" t="s">
        <v>417</v>
      </c>
      <c r="G18" s="793"/>
      <c r="H18" s="793"/>
      <c r="I18" s="794"/>
      <c r="J18" s="792" t="s">
        <v>416</v>
      </c>
      <c r="K18" s="793"/>
      <c r="L18" s="793"/>
      <c r="M18" s="794"/>
      <c r="N18" s="792" t="s">
        <v>415</v>
      </c>
      <c r="O18" s="794"/>
      <c r="P18" s="793" t="s">
        <v>414</v>
      </c>
      <c r="Q18" s="794"/>
      <c r="R18" s="194"/>
      <c r="S18" s="194"/>
      <c r="T18" s="104"/>
      <c r="AJ18" s="121"/>
      <c r="AK18" s="121"/>
      <c r="AL18" s="121"/>
      <c r="AM18" s="121"/>
      <c r="AN18" s="121"/>
    </row>
    <row r="19" spans="2:64" ht="25.95" customHeight="1">
      <c r="B19" s="788"/>
      <c r="C19" s="789"/>
      <c r="D19" s="788"/>
      <c r="E19" s="789"/>
      <c r="F19" s="988" t="s">
        <v>413</v>
      </c>
      <c r="G19" s="989"/>
      <c r="H19" s="990" t="s">
        <v>412</v>
      </c>
      <c r="I19" s="991"/>
      <c r="J19" s="974" t="s">
        <v>411</v>
      </c>
      <c r="K19" s="975"/>
      <c r="L19" s="975"/>
      <c r="M19" s="976"/>
      <c r="N19" s="799" t="s">
        <v>410</v>
      </c>
      <c r="O19" s="800"/>
      <c r="P19" s="977" t="s">
        <v>410</v>
      </c>
      <c r="Q19" s="800"/>
      <c r="T19" s="104"/>
      <c r="U19" s="801" t="s">
        <v>409</v>
      </c>
      <c r="V19" s="802"/>
      <c r="AJ19" s="121"/>
      <c r="AK19" s="121"/>
      <c r="AL19" s="121"/>
      <c r="AM19" s="121"/>
      <c r="AN19" s="121"/>
      <c r="AO19" s="121"/>
    </row>
    <row r="20" spans="2:64" ht="95.25" customHeight="1" thickBot="1">
      <c r="B20" s="790"/>
      <c r="C20" s="791"/>
      <c r="D20" s="790"/>
      <c r="E20" s="791"/>
      <c r="F20" s="978" t="s">
        <v>408</v>
      </c>
      <c r="G20" s="979"/>
      <c r="H20" s="980" t="s">
        <v>407</v>
      </c>
      <c r="I20" s="979"/>
      <c r="J20" s="981" t="s">
        <v>406</v>
      </c>
      <c r="K20" s="982"/>
      <c r="L20" s="983" t="s">
        <v>405</v>
      </c>
      <c r="M20" s="984"/>
      <c r="N20" s="985" t="s">
        <v>404</v>
      </c>
      <c r="O20" s="986"/>
      <c r="P20" s="987" t="s">
        <v>403</v>
      </c>
      <c r="Q20" s="810"/>
      <c r="R20" s="104"/>
      <c r="S20" s="104"/>
      <c r="T20" s="104"/>
      <c r="U20" s="193" t="s">
        <v>402</v>
      </c>
      <c r="V20" s="192" t="s">
        <v>401</v>
      </c>
      <c r="AJ20" s="121"/>
      <c r="AK20" s="121"/>
      <c r="AL20" s="121"/>
      <c r="AM20" s="121"/>
      <c r="AN20" s="121"/>
      <c r="AO20" s="190" t="s">
        <v>400</v>
      </c>
      <c r="AR20" s="191"/>
      <c r="BH20" s="190" t="s">
        <v>400</v>
      </c>
      <c r="BL20" s="185">
        <f>ROUND(SUM(IF(H12="設置あり",#REF!,0),IF(H74="設置あり",F76,0),IF(H91="設置あり",F93,IF(H108="設置あり",F110,0))),2)*10000</f>
        <v>0</v>
      </c>
    </row>
    <row r="21" spans="2:64" ht="5.0999999999999996" customHeight="1">
      <c r="B21" s="966">
        <v>1</v>
      </c>
      <c r="C21" s="967"/>
      <c r="D21" s="968"/>
      <c r="E21" s="969"/>
      <c r="F21" s="963"/>
      <c r="G21" s="964"/>
      <c r="H21" s="963"/>
      <c r="I21" s="862"/>
      <c r="J21" s="963"/>
      <c r="K21" s="964"/>
      <c r="L21" s="963"/>
      <c r="M21" s="964"/>
      <c r="N21" s="963"/>
      <c r="O21" s="964"/>
      <c r="P21" s="963"/>
      <c r="Q21" s="965"/>
      <c r="R21" s="104"/>
      <c r="S21" s="104"/>
      <c r="T21" s="104"/>
      <c r="U21" s="883">
        <f>IFERROR(ROUND(D21*J21/F21,3),0)</f>
        <v>0</v>
      </c>
      <c r="V21" s="884">
        <f>IFERROR(ROUND(D21*L21/F21,3),0)</f>
        <v>0</v>
      </c>
      <c r="Y21" s="867" t="s">
        <v>309</v>
      </c>
      <c r="Z21" s="868"/>
      <c r="AA21" s="868"/>
      <c r="AB21" s="869"/>
      <c r="AC21" s="122" t="s">
        <v>260</v>
      </c>
      <c r="AD21" s="122"/>
      <c r="AE21" s="122"/>
      <c r="AF21" s="122"/>
      <c r="AG21" s="867" t="s">
        <v>310</v>
      </c>
      <c r="AH21" s="868"/>
      <c r="AI21" s="869"/>
      <c r="AJ21" s="870" t="s">
        <v>245</v>
      </c>
      <c r="AK21" s="871"/>
      <c r="AL21" s="872"/>
      <c r="AM21" s="189" t="s">
        <v>399</v>
      </c>
      <c r="AN21" s="188">
        <f>B21</f>
        <v>1</v>
      </c>
      <c r="AO21" s="873">
        <f>MAX(AM22:AN25)</f>
        <v>0</v>
      </c>
      <c r="AQ21" s="187"/>
      <c r="AR21" s="885" t="s">
        <v>398</v>
      </c>
      <c r="AS21" s="885"/>
      <c r="AT21" s="885"/>
      <c r="AU21" s="885"/>
      <c r="AV21" s="885"/>
      <c r="AW21" s="885"/>
      <c r="AX21" s="885"/>
      <c r="AY21" s="885"/>
      <c r="AZ21" s="885"/>
      <c r="BA21" s="885"/>
      <c r="BB21" s="886" t="s">
        <v>246</v>
      </c>
      <c r="BC21" s="887"/>
      <c r="BD21" s="887"/>
      <c r="BE21" s="888"/>
      <c r="BF21" s="889" t="s">
        <v>236</v>
      </c>
      <c r="BG21" s="890"/>
      <c r="BH21" s="873">
        <f>IFERROR(ROUNDDOWN(SUM(BF22:BG25),-3),0)</f>
        <v>0</v>
      </c>
    </row>
    <row r="22" spans="2:64" ht="5.0999999999999996" customHeight="1">
      <c r="B22" s="940"/>
      <c r="C22" s="941"/>
      <c r="D22" s="942"/>
      <c r="E22" s="943"/>
      <c r="F22" s="946"/>
      <c r="G22" s="947"/>
      <c r="H22" s="946"/>
      <c r="I22" s="864"/>
      <c r="J22" s="946"/>
      <c r="K22" s="947"/>
      <c r="L22" s="946"/>
      <c r="M22" s="947"/>
      <c r="N22" s="946"/>
      <c r="O22" s="947"/>
      <c r="P22" s="946"/>
      <c r="Q22" s="955"/>
      <c r="R22" s="104"/>
      <c r="S22" s="104"/>
      <c r="T22" s="104"/>
      <c r="U22" s="883"/>
      <c r="V22" s="884"/>
      <c r="Y22" s="876" t="s">
        <v>259</v>
      </c>
      <c r="Z22" s="877"/>
      <c r="AA22" s="877"/>
      <c r="AB22" s="878"/>
      <c r="AC22" s="124" t="s">
        <v>253</v>
      </c>
      <c r="AD22" s="124"/>
      <c r="AE22" s="124"/>
      <c r="AF22" s="124"/>
      <c r="AG22" s="125" t="s">
        <v>258</v>
      </c>
      <c r="AH22" s="126"/>
      <c r="AI22" s="127"/>
      <c r="AJ22" s="832" t="s">
        <v>257</v>
      </c>
      <c r="AK22" s="832"/>
      <c r="AL22" s="832"/>
      <c r="AM22" s="832">
        <f>ROUNDDOWN(MIN(IF(AND($G$15="有り",D21&lt;=3.6),130000*D21,0),390000),-3)</f>
        <v>0</v>
      </c>
      <c r="AN22" s="832"/>
      <c r="AO22" s="874"/>
      <c r="AP22" s="186"/>
      <c r="AQ22" s="882" t="s">
        <v>397</v>
      </c>
      <c r="AR22" s="833" t="s">
        <v>396</v>
      </c>
      <c r="AS22" s="833"/>
      <c r="AT22" s="833"/>
      <c r="AU22" s="833"/>
      <c r="AV22" s="833"/>
      <c r="AW22" s="833"/>
      <c r="AX22" s="833"/>
      <c r="AY22" s="833"/>
      <c r="AZ22" s="833"/>
      <c r="BA22" s="833"/>
      <c r="BB22" s="816" t="s">
        <v>314</v>
      </c>
      <c r="BC22" s="817"/>
      <c r="BD22" s="817"/>
      <c r="BE22" s="818"/>
      <c r="BF22" s="831">
        <f>ROUND(U21,2)*50000</f>
        <v>0</v>
      </c>
      <c r="BG22" s="831"/>
      <c r="BH22" s="874"/>
      <c r="BI22" s="133" t="s">
        <v>315</v>
      </c>
    </row>
    <row r="23" spans="2:64" ht="5.0999999999999996" customHeight="1">
      <c r="B23" s="940"/>
      <c r="C23" s="941"/>
      <c r="D23" s="942"/>
      <c r="E23" s="943"/>
      <c r="F23" s="946"/>
      <c r="G23" s="947"/>
      <c r="H23" s="946"/>
      <c r="I23" s="864"/>
      <c r="J23" s="946"/>
      <c r="K23" s="947"/>
      <c r="L23" s="946"/>
      <c r="M23" s="947"/>
      <c r="N23" s="946"/>
      <c r="O23" s="947"/>
      <c r="P23" s="946"/>
      <c r="Q23" s="955"/>
      <c r="R23" s="104"/>
      <c r="S23" s="104"/>
      <c r="T23" s="104"/>
      <c r="U23" s="883"/>
      <c r="V23" s="884"/>
      <c r="Y23" s="879"/>
      <c r="Z23" s="880"/>
      <c r="AA23" s="880"/>
      <c r="AB23" s="881"/>
      <c r="AC23" s="124" t="s">
        <v>250</v>
      </c>
      <c r="AD23" s="124"/>
      <c r="AE23" s="124"/>
      <c r="AF23" s="124"/>
      <c r="AG23" s="125" t="s">
        <v>256</v>
      </c>
      <c r="AH23" s="126"/>
      <c r="AI23" s="127"/>
      <c r="AJ23" s="832" t="s">
        <v>255</v>
      </c>
      <c r="AK23" s="832"/>
      <c r="AL23" s="832"/>
      <c r="AM23" s="832">
        <f>ROUNDDOWN(MIN(IF(AND(OR($G$15="無し",$G$15=""),D21&lt;=3.6),120000*D21,0),360000),-3)</f>
        <v>0</v>
      </c>
      <c r="AN23" s="832"/>
      <c r="AO23" s="874"/>
      <c r="AP23" s="186"/>
      <c r="AQ23" s="882"/>
      <c r="AR23" s="833" t="s">
        <v>395</v>
      </c>
      <c r="AS23" s="833"/>
      <c r="AT23" s="833"/>
      <c r="AU23" s="833"/>
      <c r="AV23" s="833"/>
      <c r="AW23" s="833"/>
      <c r="AX23" s="833"/>
      <c r="AY23" s="833"/>
      <c r="AZ23" s="833"/>
      <c r="BA23" s="833"/>
      <c r="BB23" s="816" t="s">
        <v>316</v>
      </c>
      <c r="BC23" s="817"/>
      <c r="BD23" s="817"/>
      <c r="BE23" s="818"/>
      <c r="BF23" s="831">
        <f>ROUND(V21,2)*20000</f>
        <v>0</v>
      </c>
      <c r="BG23" s="831"/>
      <c r="BH23" s="874"/>
      <c r="BI23" s="133" t="s">
        <v>317</v>
      </c>
    </row>
    <row r="24" spans="2:64" ht="5.0999999999999996" customHeight="1">
      <c r="B24" s="940"/>
      <c r="C24" s="941"/>
      <c r="D24" s="942"/>
      <c r="E24" s="943"/>
      <c r="F24" s="946"/>
      <c r="G24" s="947"/>
      <c r="H24" s="946"/>
      <c r="I24" s="864"/>
      <c r="J24" s="946"/>
      <c r="K24" s="947"/>
      <c r="L24" s="946"/>
      <c r="M24" s="947"/>
      <c r="N24" s="946"/>
      <c r="O24" s="947"/>
      <c r="P24" s="946"/>
      <c r="Q24" s="955"/>
      <c r="R24" s="104"/>
      <c r="S24" s="104"/>
      <c r="T24" s="104"/>
      <c r="U24" s="883"/>
      <c r="V24" s="884"/>
      <c r="Y24" s="876" t="s">
        <v>254</v>
      </c>
      <c r="Z24" s="877"/>
      <c r="AA24" s="877"/>
      <c r="AB24" s="878"/>
      <c r="AC24" s="124" t="s">
        <v>253</v>
      </c>
      <c r="AD24" s="124"/>
      <c r="AE24" s="124"/>
      <c r="AF24" s="124"/>
      <c r="AG24" s="125" t="s">
        <v>252</v>
      </c>
      <c r="AH24" s="126"/>
      <c r="AI24" s="127"/>
      <c r="AJ24" s="832" t="s">
        <v>251</v>
      </c>
      <c r="AK24" s="832"/>
      <c r="AL24" s="832"/>
      <c r="AM24" s="832">
        <f>ROUNDDOWN(IF(AND($G$15="有り",D21&gt;3.6),110000*D21,0),-3)</f>
        <v>0</v>
      </c>
      <c r="AN24" s="832"/>
      <c r="AO24" s="874"/>
      <c r="AP24" s="184"/>
      <c r="AQ24" s="839" t="s">
        <v>394</v>
      </c>
      <c r="AR24" s="840" t="s">
        <v>318</v>
      </c>
      <c r="AS24" s="841"/>
      <c r="AT24" s="841"/>
      <c r="AU24" s="841"/>
      <c r="AV24" s="841"/>
      <c r="AW24" s="841"/>
      <c r="AX24" s="841"/>
      <c r="AY24" s="841"/>
      <c r="AZ24" s="841"/>
      <c r="BA24" s="841"/>
      <c r="BB24" s="816" t="s">
        <v>316</v>
      </c>
      <c r="BC24" s="817"/>
      <c r="BD24" s="817"/>
      <c r="BE24" s="818"/>
      <c r="BF24" s="831">
        <f>N21*20000</f>
        <v>0</v>
      </c>
      <c r="BG24" s="831"/>
      <c r="BH24" s="874"/>
      <c r="BI24" s="133" t="s">
        <v>319</v>
      </c>
      <c r="BJ24" s="185"/>
    </row>
    <row r="25" spans="2:64" ht="5.0999999999999996" customHeight="1">
      <c r="B25" s="940"/>
      <c r="C25" s="941"/>
      <c r="D25" s="942"/>
      <c r="E25" s="943"/>
      <c r="F25" s="948"/>
      <c r="G25" s="949"/>
      <c r="H25" s="948"/>
      <c r="I25" s="951"/>
      <c r="J25" s="948"/>
      <c r="K25" s="949"/>
      <c r="L25" s="948"/>
      <c r="M25" s="949"/>
      <c r="N25" s="948"/>
      <c r="O25" s="949"/>
      <c r="P25" s="948"/>
      <c r="Q25" s="956"/>
      <c r="R25" s="104"/>
      <c r="S25" s="104"/>
      <c r="T25" s="104"/>
      <c r="U25" s="883"/>
      <c r="V25" s="884"/>
      <c r="Y25" s="879"/>
      <c r="Z25" s="880"/>
      <c r="AA25" s="880"/>
      <c r="AB25" s="881"/>
      <c r="AC25" s="124" t="s">
        <v>250</v>
      </c>
      <c r="AD25" s="124"/>
      <c r="AE25" s="124"/>
      <c r="AF25" s="124"/>
      <c r="AG25" s="125" t="s">
        <v>249</v>
      </c>
      <c r="AH25" s="126"/>
      <c r="AI25" s="127"/>
      <c r="AJ25" s="832" t="s">
        <v>248</v>
      </c>
      <c r="AK25" s="832"/>
      <c r="AL25" s="832"/>
      <c r="AM25" s="832">
        <f>ROUNDDOWN(IF(AND(OR($G$15="無し",$G$15=""),D21&gt;3.6),100000*D21,0),-3)</f>
        <v>0</v>
      </c>
      <c r="AN25" s="832"/>
      <c r="AO25" s="875"/>
      <c r="AP25" s="184"/>
      <c r="AQ25" s="839"/>
      <c r="AR25" s="840" t="s">
        <v>320</v>
      </c>
      <c r="AS25" s="841"/>
      <c r="AT25" s="841"/>
      <c r="AU25" s="841"/>
      <c r="AV25" s="841"/>
      <c r="AW25" s="841"/>
      <c r="AX25" s="841"/>
      <c r="AY25" s="841"/>
      <c r="AZ25" s="841"/>
      <c r="BA25" s="841"/>
      <c r="BB25" s="816" t="s">
        <v>321</v>
      </c>
      <c r="BC25" s="817"/>
      <c r="BD25" s="817"/>
      <c r="BE25" s="818"/>
      <c r="BF25" s="831">
        <f>P21*10000</f>
        <v>0</v>
      </c>
      <c r="BG25" s="831"/>
      <c r="BH25" s="875"/>
      <c r="BI25" s="133" t="s">
        <v>322</v>
      </c>
    </row>
    <row r="26" spans="2:64" ht="5.0999999999999996" customHeight="1">
      <c r="B26" s="940">
        <v>2</v>
      </c>
      <c r="C26" s="941"/>
      <c r="D26" s="942"/>
      <c r="E26" s="943"/>
      <c r="F26" s="944"/>
      <c r="G26" s="945"/>
      <c r="H26" s="944"/>
      <c r="I26" s="950"/>
      <c r="J26" s="952"/>
      <c r="K26" s="953"/>
      <c r="L26" s="944"/>
      <c r="M26" s="945"/>
      <c r="N26" s="944"/>
      <c r="O26" s="945"/>
      <c r="P26" s="944"/>
      <c r="Q26" s="954"/>
      <c r="R26" s="104"/>
      <c r="S26" s="104"/>
      <c r="T26" s="104"/>
      <c r="U26" s="883">
        <f>IFERROR(ROUND(D26*J26/F26,3),0)</f>
        <v>0</v>
      </c>
      <c r="V26" s="884">
        <f>IFERROR(ROUND(D26*L26/F26,3),0)</f>
        <v>0</v>
      </c>
      <c r="Y26" s="867" t="s">
        <v>309</v>
      </c>
      <c r="Z26" s="868"/>
      <c r="AA26" s="868"/>
      <c r="AB26" s="869"/>
      <c r="AC26" s="122" t="s">
        <v>260</v>
      </c>
      <c r="AD26" s="122"/>
      <c r="AE26" s="122"/>
      <c r="AF26" s="122"/>
      <c r="AG26" s="867" t="s">
        <v>310</v>
      </c>
      <c r="AH26" s="868"/>
      <c r="AI26" s="869"/>
      <c r="AJ26" s="870" t="s">
        <v>245</v>
      </c>
      <c r="AK26" s="871"/>
      <c r="AL26" s="872"/>
      <c r="AM26" s="189" t="s">
        <v>399</v>
      </c>
      <c r="AN26" s="188">
        <f>B26</f>
        <v>2</v>
      </c>
      <c r="AO26" s="873">
        <f>MAX(AM27:AN30)</f>
        <v>0</v>
      </c>
      <c r="AQ26" s="187"/>
      <c r="AR26" s="885" t="s">
        <v>398</v>
      </c>
      <c r="AS26" s="885"/>
      <c r="AT26" s="885"/>
      <c r="AU26" s="885"/>
      <c r="AV26" s="885"/>
      <c r="AW26" s="885"/>
      <c r="AX26" s="885"/>
      <c r="AY26" s="885"/>
      <c r="AZ26" s="885"/>
      <c r="BA26" s="885"/>
      <c r="BB26" s="886" t="s">
        <v>246</v>
      </c>
      <c r="BC26" s="887"/>
      <c r="BD26" s="887"/>
      <c r="BE26" s="888"/>
      <c r="BF26" s="889" t="s">
        <v>236</v>
      </c>
      <c r="BG26" s="890"/>
      <c r="BH26" s="873">
        <f>IFERROR(ROUNDDOWN(SUM(BF27:BG30),-3),0)</f>
        <v>0</v>
      </c>
    </row>
    <row r="27" spans="2:64" ht="5.0999999999999996" customHeight="1">
      <c r="B27" s="940"/>
      <c r="C27" s="941"/>
      <c r="D27" s="942"/>
      <c r="E27" s="943"/>
      <c r="F27" s="946"/>
      <c r="G27" s="947"/>
      <c r="H27" s="946"/>
      <c r="I27" s="864"/>
      <c r="J27" s="946"/>
      <c r="K27" s="947"/>
      <c r="L27" s="946"/>
      <c r="M27" s="947"/>
      <c r="N27" s="946"/>
      <c r="O27" s="947"/>
      <c r="P27" s="946"/>
      <c r="Q27" s="955"/>
      <c r="R27" s="104"/>
      <c r="S27" s="104"/>
      <c r="T27" s="104"/>
      <c r="U27" s="883"/>
      <c r="V27" s="884"/>
      <c r="Y27" s="876" t="s">
        <v>259</v>
      </c>
      <c r="Z27" s="877"/>
      <c r="AA27" s="877"/>
      <c r="AB27" s="878"/>
      <c r="AC27" s="124" t="s">
        <v>253</v>
      </c>
      <c r="AD27" s="124"/>
      <c r="AE27" s="124"/>
      <c r="AF27" s="124"/>
      <c r="AG27" s="125" t="s">
        <v>258</v>
      </c>
      <c r="AH27" s="126"/>
      <c r="AI27" s="127"/>
      <c r="AJ27" s="832" t="s">
        <v>257</v>
      </c>
      <c r="AK27" s="832"/>
      <c r="AL27" s="832"/>
      <c r="AM27" s="832">
        <f>ROUNDDOWN(MIN(IF(AND($G$15="有り",D26&lt;=3.6),130000*D26,0),390000),-3)</f>
        <v>0</v>
      </c>
      <c r="AN27" s="832"/>
      <c r="AO27" s="874"/>
      <c r="AP27" s="186"/>
      <c r="AQ27" s="882" t="s">
        <v>397</v>
      </c>
      <c r="AR27" s="833" t="s">
        <v>396</v>
      </c>
      <c r="AS27" s="833"/>
      <c r="AT27" s="833"/>
      <c r="AU27" s="833"/>
      <c r="AV27" s="833"/>
      <c r="AW27" s="833"/>
      <c r="AX27" s="833"/>
      <c r="AY27" s="833"/>
      <c r="AZ27" s="833"/>
      <c r="BA27" s="833"/>
      <c r="BB27" s="816" t="s">
        <v>314</v>
      </c>
      <c r="BC27" s="817"/>
      <c r="BD27" s="817"/>
      <c r="BE27" s="818"/>
      <c r="BF27" s="831">
        <f>ROUND(U26,2)*50000</f>
        <v>0</v>
      </c>
      <c r="BG27" s="831"/>
      <c r="BH27" s="874"/>
      <c r="BI27" s="133" t="s">
        <v>315</v>
      </c>
    </row>
    <row r="28" spans="2:64" ht="5.0999999999999996" customHeight="1">
      <c r="B28" s="940"/>
      <c r="C28" s="941"/>
      <c r="D28" s="942"/>
      <c r="E28" s="943"/>
      <c r="F28" s="946"/>
      <c r="G28" s="947"/>
      <c r="H28" s="946"/>
      <c r="I28" s="864"/>
      <c r="J28" s="946"/>
      <c r="K28" s="947"/>
      <c r="L28" s="946"/>
      <c r="M28" s="947"/>
      <c r="N28" s="946"/>
      <c r="O28" s="947"/>
      <c r="P28" s="946"/>
      <c r="Q28" s="955"/>
      <c r="R28" s="104"/>
      <c r="S28" s="104"/>
      <c r="T28" s="104"/>
      <c r="U28" s="883"/>
      <c r="V28" s="884"/>
      <c r="Y28" s="879"/>
      <c r="Z28" s="880"/>
      <c r="AA28" s="880"/>
      <c r="AB28" s="881"/>
      <c r="AC28" s="124" t="s">
        <v>250</v>
      </c>
      <c r="AD28" s="124"/>
      <c r="AE28" s="124"/>
      <c r="AF28" s="124"/>
      <c r="AG28" s="125" t="s">
        <v>256</v>
      </c>
      <c r="AH28" s="126"/>
      <c r="AI28" s="127"/>
      <c r="AJ28" s="832" t="s">
        <v>255</v>
      </c>
      <c r="AK28" s="832"/>
      <c r="AL28" s="832"/>
      <c r="AM28" s="832">
        <f>ROUNDDOWN(MIN(IF(AND(OR($G$15="無し",$G$15=""),D26&lt;=3.6),120000*D26,0),360000),-3)</f>
        <v>0</v>
      </c>
      <c r="AN28" s="832"/>
      <c r="AO28" s="874"/>
      <c r="AP28" s="186"/>
      <c r="AQ28" s="882"/>
      <c r="AR28" s="833" t="s">
        <v>395</v>
      </c>
      <c r="AS28" s="833"/>
      <c r="AT28" s="833"/>
      <c r="AU28" s="833"/>
      <c r="AV28" s="833"/>
      <c r="AW28" s="833"/>
      <c r="AX28" s="833"/>
      <c r="AY28" s="833"/>
      <c r="AZ28" s="833"/>
      <c r="BA28" s="833"/>
      <c r="BB28" s="816" t="s">
        <v>316</v>
      </c>
      <c r="BC28" s="817"/>
      <c r="BD28" s="817"/>
      <c r="BE28" s="818"/>
      <c r="BF28" s="831">
        <f>ROUND(V26,2)*20000</f>
        <v>0</v>
      </c>
      <c r="BG28" s="831"/>
      <c r="BH28" s="874"/>
      <c r="BI28" s="133" t="s">
        <v>317</v>
      </c>
    </row>
    <row r="29" spans="2:64" ht="5.0999999999999996" customHeight="1">
      <c r="B29" s="940"/>
      <c r="C29" s="941"/>
      <c r="D29" s="942"/>
      <c r="E29" s="943"/>
      <c r="F29" s="946"/>
      <c r="G29" s="947"/>
      <c r="H29" s="946"/>
      <c r="I29" s="864"/>
      <c r="J29" s="946"/>
      <c r="K29" s="947"/>
      <c r="L29" s="946"/>
      <c r="M29" s="947"/>
      <c r="N29" s="946"/>
      <c r="O29" s="947"/>
      <c r="P29" s="946"/>
      <c r="Q29" s="955"/>
      <c r="R29" s="104"/>
      <c r="S29" s="104"/>
      <c r="T29" s="104"/>
      <c r="U29" s="883"/>
      <c r="V29" s="884"/>
      <c r="Y29" s="876" t="s">
        <v>254</v>
      </c>
      <c r="Z29" s="877"/>
      <c r="AA29" s="877"/>
      <c r="AB29" s="878"/>
      <c r="AC29" s="124" t="s">
        <v>253</v>
      </c>
      <c r="AD29" s="124"/>
      <c r="AE29" s="124"/>
      <c r="AF29" s="124"/>
      <c r="AG29" s="125" t="s">
        <v>252</v>
      </c>
      <c r="AH29" s="126"/>
      <c r="AI29" s="127"/>
      <c r="AJ29" s="832" t="s">
        <v>251</v>
      </c>
      <c r="AK29" s="832"/>
      <c r="AL29" s="832"/>
      <c r="AM29" s="832">
        <f>ROUNDDOWN(IF(AND($G$15="有り",D26&gt;3.6),110000*D26,0),-3)</f>
        <v>0</v>
      </c>
      <c r="AN29" s="832"/>
      <c r="AO29" s="874"/>
      <c r="AP29" s="184"/>
      <c r="AQ29" s="839" t="s">
        <v>394</v>
      </c>
      <c r="AR29" s="840" t="s">
        <v>318</v>
      </c>
      <c r="AS29" s="841"/>
      <c r="AT29" s="841"/>
      <c r="AU29" s="841"/>
      <c r="AV29" s="841"/>
      <c r="AW29" s="841"/>
      <c r="AX29" s="841"/>
      <c r="AY29" s="841"/>
      <c r="AZ29" s="841"/>
      <c r="BA29" s="841"/>
      <c r="BB29" s="816" t="s">
        <v>316</v>
      </c>
      <c r="BC29" s="817"/>
      <c r="BD29" s="817"/>
      <c r="BE29" s="818"/>
      <c r="BF29" s="831">
        <f>N26*20000</f>
        <v>0</v>
      </c>
      <c r="BG29" s="831"/>
      <c r="BH29" s="874"/>
      <c r="BI29" s="133" t="s">
        <v>319</v>
      </c>
      <c r="BJ29" s="185"/>
    </row>
    <row r="30" spans="2:64" ht="5.0999999999999996" customHeight="1">
      <c r="B30" s="940"/>
      <c r="C30" s="941"/>
      <c r="D30" s="942"/>
      <c r="E30" s="943"/>
      <c r="F30" s="948"/>
      <c r="G30" s="949"/>
      <c r="H30" s="948"/>
      <c r="I30" s="951"/>
      <c r="J30" s="948"/>
      <c r="K30" s="949"/>
      <c r="L30" s="948"/>
      <c r="M30" s="949"/>
      <c r="N30" s="948"/>
      <c r="O30" s="949"/>
      <c r="P30" s="948"/>
      <c r="Q30" s="956"/>
      <c r="R30" s="104"/>
      <c r="S30" s="104"/>
      <c r="T30" s="104"/>
      <c r="U30" s="883"/>
      <c r="V30" s="884"/>
      <c r="Y30" s="879"/>
      <c r="Z30" s="880"/>
      <c r="AA30" s="880"/>
      <c r="AB30" s="881"/>
      <c r="AC30" s="124" t="s">
        <v>250</v>
      </c>
      <c r="AD30" s="124"/>
      <c r="AE30" s="124"/>
      <c r="AF30" s="124"/>
      <c r="AG30" s="125" t="s">
        <v>249</v>
      </c>
      <c r="AH30" s="126"/>
      <c r="AI30" s="127"/>
      <c r="AJ30" s="832" t="s">
        <v>248</v>
      </c>
      <c r="AK30" s="832"/>
      <c r="AL30" s="832"/>
      <c r="AM30" s="832">
        <f>ROUNDDOWN(IF(AND(OR($G$15="無し",$G$15=""),D26&gt;3.6),100000*D26,0),-3)</f>
        <v>0</v>
      </c>
      <c r="AN30" s="832"/>
      <c r="AO30" s="875"/>
      <c r="AP30" s="184"/>
      <c r="AQ30" s="839"/>
      <c r="AR30" s="840" t="s">
        <v>320</v>
      </c>
      <c r="AS30" s="841"/>
      <c r="AT30" s="841"/>
      <c r="AU30" s="841"/>
      <c r="AV30" s="841"/>
      <c r="AW30" s="841"/>
      <c r="AX30" s="841"/>
      <c r="AY30" s="841"/>
      <c r="AZ30" s="841"/>
      <c r="BA30" s="841"/>
      <c r="BB30" s="816" t="s">
        <v>321</v>
      </c>
      <c r="BC30" s="817"/>
      <c r="BD30" s="817"/>
      <c r="BE30" s="818"/>
      <c r="BF30" s="831">
        <f>P26*10000</f>
        <v>0</v>
      </c>
      <c r="BG30" s="831"/>
      <c r="BH30" s="875"/>
      <c r="BI30" s="133" t="s">
        <v>322</v>
      </c>
    </row>
    <row r="31" spans="2:64" ht="5.0999999999999996" customHeight="1">
      <c r="B31" s="940">
        <v>3</v>
      </c>
      <c r="C31" s="941"/>
      <c r="D31" s="942"/>
      <c r="E31" s="943"/>
      <c r="F31" s="944"/>
      <c r="G31" s="945"/>
      <c r="H31" s="944"/>
      <c r="I31" s="950"/>
      <c r="J31" s="952"/>
      <c r="K31" s="953"/>
      <c r="L31" s="944"/>
      <c r="M31" s="945"/>
      <c r="N31" s="944"/>
      <c r="O31" s="945"/>
      <c r="P31" s="944"/>
      <c r="Q31" s="954"/>
      <c r="R31" s="104"/>
      <c r="S31" s="104"/>
      <c r="T31" s="104"/>
      <c r="U31" s="883">
        <f>IFERROR(ROUND(D31*J31/F31,3),0)</f>
        <v>0</v>
      </c>
      <c r="V31" s="884">
        <f>IFERROR(ROUND(D31*L31/F31,3),0)</f>
        <v>0</v>
      </c>
      <c r="Y31" s="867" t="s">
        <v>309</v>
      </c>
      <c r="Z31" s="868"/>
      <c r="AA31" s="868"/>
      <c r="AB31" s="869"/>
      <c r="AC31" s="122" t="s">
        <v>260</v>
      </c>
      <c r="AD31" s="122"/>
      <c r="AE31" s="122"/>
      <c r="AF31" s="122"/>
      <c r="AG31" s="867" t="s">
        <v>310</v>
      </c>
      <c r="AH31" s="868"/>
      <c r="AI31" s="869"/>
      <c r="AJ31" s="870" t="s">
        <v>245</v>
      </c>
      <c r="AK31" s="871"/>
      <c r="AL31" s="872"/>
      <c r="AM31" s="189" t="s">
        <v>399</v>
      </c>
      <c r="AN31" s="188">
        <f>B31</f>
        <v>3</v>
      </c>
      <c r="AO31" s="873">
        <f>MAX(AM32:AN35)</f>
        <v>0</v>
      </c>
      <c r="AQ31" s="187"/>
      <c r="AR31" s="885" t="s">
        <v>398</v>
      </c>
      <c r="AS31" s="885"/>
      <c r="AT31" s="885"/>
      <c r="AU31" s="885"/>
      <c r="AV31" s="885"/>
      <c r="AW31" s="885"/>
      <c r="AX31" s="885"/>
      <c r="AY31" s="885"/>
      <c r="AZ31" s="885"/>
      <c r="BA31" s="885"/>
      <c r="BB31" s="886" t="s">
        <v>246</v>
      </c>
      <c r="BC31" s="887"/>
      <c r="BD31" s="887"/>
      <c r="BE31" s="888"/>
      <c r="BF31" s="889" t="s">
        <v>236</v>
      </c>
      <c r="BG31" s="890"/>
      <c r="BH31" s="873">
        <f>IFERROR(ROUNDDOWN(SUM(BF32:BG35),-3),0)</f>
        <v>0</v>
      </c>
    </row>
    <row r="32" spans="2:64" ht="5.0999999999999996" customHeight="1">
      <c r="B32" s="940"/>
      <c r="C32" s="941"/>
      <c r="D32" s="942"/>
      <c r="E32" s="943"/>
      <c r="F32" s="946"/>
      <c r="G32" s="947"/>
      <c r="H32" s="946"/>
      <c r="I32" s="864"/>
      <c r="J32" s="946"/>
      <c r="K32" s="947"/>
      <c r="L32" s="946"/>
      <c r="M32" s="947"/>
      <c r="N32" s="946"/>
      <c r="O32" s="947"/>
      <c r="P32" s="946"/>
      <c r="Q32" s="955"/>
      <c r="R32" s="104"/>
      <c r="S32" s="104"/>
      <c r="T32" s="104"/>
      <c r="U32" s="883"/>
      <c r="V32" s="884"/>
      <c r="Y32" s="876" t="s">
        <v>259</v>
      </c>
      <c r="Z32" s="877"/>
      <c r="AA32" s="877"/>
      <c r="AB32" s="878"/>
      <c r="AC32" s="124" t="s">
        <v>253</v>
      </c>
      <c r="AD32" s="124"/>
      <c r="AE32" s="124"/>
      <c r="AF32" s="124"/>
      <c r="AG32" s="125" t="s">
        <v>258</v>
      </c>
      <c r="AH32" s="126"/>
      <c r="AI32" s="127"/>
      <c r="AJ32" s="832" t="s">
        <v>257</v>
      </c>
      <c r="AK32" s="832"/>
      <c r="AL32" s="832"/>
      <c r="AM32" s="832">
        <f>ROUNDDOWN(MIN(IF(AND($G$15="有り",D31&lt;=3.6),130000*D31,0),390000),-3)</f>
        <v>0</v>
      </c>
      <c r="AN32" s="832"/>
      <c r="AO32" s="874"/>
      <c r="AP32" s="186"/>
      <c r="AQ32" s="882" t="s">
        <v>397</v>
      </c>
      <c r="AR32" s="833" t="s">
        <v>396</v>
      </c>
      <c r="AS32" s="833"/>
      <c r="AT32" s="833"/>
      <c r="AU32" s="833"/>
      <c r="AV32" s="833"/>
      <c r="AW32" s="833"/>
      <c r="AX32" s="833"/>
      <c r="AY32" s="833"/>
      <c r="AZ32" s="833"/>
      <c r="BA32" s="833"/>
      <c r="BB32" s="816" t="s">
        <v>314</v>
      </c>
      <c r="BC32" s="817"/>
      <c r="BD32" s="817"/>
      <c r="BE32" s="818"/>
      <c r="BF32" s="831">
        <f>ROUND(U31,2)*50000</f>
        <v>0</v>
      </c>
      <c r="BG32" s="831"/>
      <c r="BH32" s="874"/>
      <c r="BI32" s="133" t="s">
        <v>315</v>
      </c>
    </row>
    <row r="33" spans="2:62" ht="5.0999999999999996" customHeight="1">
      <c r="B33" s="940"/>
      <c r="C33" s="941"/>
      <c r="D33" s="942"/>
      <c r="E33" s="943"/>
      <c r="F33" s="946"/>
      <c r="G33" s="947"/>
      <c r="H33" s="946"/>
      <c r="I33" s="864"/>
      <c r="J33" s="946"/>
      <c r="K33" s="947"/>
      <c r="L33" s="946"/>
      <c r="M33" s="947"/>
      <c r="N33" s="946"/>
      <c r="O33" s="947"/>
      <c r="P33" s="946"/>
      <c r="Q33" s="955"/>
      <c r="R33" s="104"/>
      <c r="S33" s="104"/>
      <c r="T33" s="104"/>
      <c r="U33" s="883"/>
      <c r="V33" s="884"/>
      <c r="Y33" s="879"/>
      <c r="Z33" s="880"/>
      <c r="AA33" s="880"/>
      <c r="AB33" s="881"/>
      <c r="AC33" s="124" t="s">
        <v>250</v>
      </c>
      <c r="AD33" s="124"/>
      <c r="AE33" s="124"/>
      <c r="AF33" s="124"/>
      <c r="AG33" s="125" t="s">
        <v>256</v>
      </c>
      <c r="AH33" s="126"/>
      <c r="AI33" s="127"/>
      <c r="AJ33" s="832" t="s">
        <v>255</v>
      </c>
      <c r="AK33" s="832"/>
      <c r="AL33" s="832"/>
      <c r="AM33" s="832">
        <f>ROUNDDOWN(MIN(IF(AND(OR($G$15="無し",$G$15=""),D31&lt;=3.6),120000*D31,0),360000),-3)</f>
        <v>0</v>
      </c>
      <c r="AN33" s="832"/>
      <c r="AO33" s="874"/>
      <c r="AP33" s="186"/>
      <c r="AQ33" s="882"/>
      <c r="AR33" s="833" t="s">
        <v>395</v>
      </c>
      <c r="AS33" s="833"/>
      <c r="AT33" s="833"/>
      <c r="AU33" s="833"/>
      <c r="AV33" s="833"/>
      <c r="AW33" s="833"/>
      <c r="AX33" s="833"/>
      <c r="AY33" s="833"/>
      <c r="AZ33" s="833"/>
      <c r="BA33" s="833"/>
      <c r="BB33" s="816" t="s">
        <v>316</v>
      </c>
      <c r="BC33" s="817"/>
      <c r="BD33" s="817"/>
      <c r="BE33" s="818"/>
      <c r="BF33" s="831">
        <f>ROUND(V31,2)*20000</f>
        <v>0</v>
      </c>
      <c r="BG33" s="831"/>
      <c r="BH33" s="874"/>
      <c r="BI33" s="133" t="s">
        <v>317</v>
      </c>
    </row>
    <row r="34" spans="2:62" ht="5.0999999999999996" customHeight="1">
      <c r="B34" s="940"/>
      <c r="C34" s="941"/>
      <c r="D34" s="942"/>
      <c r="E34" s="943"/>
      <c r="F34" s="946"/>
      <c r="G34" s="947"/>
      <c r="H34" s="946"/>
      <c r="I34" s="864"/>
      <c r="J34" s="946"/>
      <c r="K34" s="947"/>
      <c r="L34" s="946"/>
      <c r="M34" s="947"/>
      <c r="N34" s="946"/>
      <c r="O34" s="947"/>
      <c r="P34" s="946"/>
      <c r="Q34" s="955"/>
      <c r="R34" s="104"/>
      <c r="S34" s="104"/>
      <c r="T34" s="104"/>
      <c r="U34" s="883"/>
      <c r="V34" s="884"/>
      <c r="Y34" s="876" t="s">
        <v>254</v>
      </c>
      <c r="Z34" s="877"/>
      <c r="AA34" s="877"/>
      <c r="AB34" s="878"/>
      <c r="AC34" s="124" t="s">
        <v>253</v>
      </c>
      <c r="AD34" s="124"/>
      <c r="AE34" s="124"/>
      <c r="AF34" s="124"/>
      <c r="AG34" s="125" t="s">
        <v>252</v>
      </c>
      <c r="AH34" s="126"/>
      <c r="AI34" s="127"/>
      <c r="AJ34" s="832" t="s">
        <v>251</v>
      </c>
      <c r="AK34" s="832"/>
      <c r="AL34" s="832"/>
      <c r="AM34" s="832">
        <f>ROUNDDOWN(IF(AND($G$15="有り",D31&gt;3.6),110000*D31,0),-3)</f>
        <v>0</v>
      </c>
      <c r="AN34" s="832"/>
      <c r="AO34" s="874"/>
      <c r="AP34" s="184"/>
      <c r="AQ34" s="839" t="s">
        <v>394</v>
      </c>
      <c r="AR34" s="840" t="s">
        <v>318</v>
      </c>
      <c r="AS34" s="841"/>
      <c r="AT34" s="841"/>
      <c r="AU34" s="841"/>
      <c r="AV34" s="841"/>
      <c r="AW34" s="841"/>
      <c r="AX34" s="841"/>
      <c r="AY34" s="841"/>
      <c r="AZ34" s="841"/>
      <c r="BA34" s="841"/>
      <c r="BB34" s="816" t="s">
        <v>316</v>
      </c>
      <c r="BC34" s="817"/>
      <c r="BD34" s="817"/>
      <c r="BE34" s="818"/>
      <c r="BF34" s="831">
        <f>N31*20000</f>
        <v>0</v>
      </c>
      <c r="BG34" s="831"/>
      <c r="BH34" s="874"/>
      <c r="BI34" s="133" t="s">
        <v>319</v>
      </c>
      <c r="BJ34" s="185"/>
    </row>
    <row r="35" spans="2:62" ht="5.0999999999999996" customHeight="1">
      <c r="B35" s="940"/>
      <c r="C35" s="941"/>
      <c r="D35" s="942"/>
      <c r="E35" s="943"/>
      <c r="F35" s="948"/>
      <c r="G35" s="949"/>
      <c r="H35" s="948"/>
      <c r="I35" s="951"/>
      <c r="J35" s="948"/>
      <c r="K35" s="949"/>
      <c r="L35" s="948"/>
      <c r="M35" s="949"/>
      <c r="N35" s="948"/>
      <c r="O35" s="949"/>
      <c r="P35" s="948"/>
      <c r="Q35" s="956"/>
      <c r="R35" s="104"/>
      <c r="S35" s="104"/>
      <c r="T35" s="104"/>
      <c r="U35" s="883"/>
      <c r="V35" s="884"/>
      <c r="Y35" s="879"/>
      <c r="Z35" s="880"/>
      <c r="AA35" s="880"/>
      <c r="AB35" s="881"/>
      <c r="AC35" s="124" t="s">
        <v>250</v>
      </c>
      <c r="AD35" s="124"/>
      <c r="AE35" s="124"/>
      <c r="AF35" s="124"/>
      <c r="AG35" s="125" t="s">
        <v>249</v>
      </c>
      <c r="AH35" s="126"/>
      <c r="AI35" s="127"/>
      <c r="AJ35" s="832" t="s">
        <v>248</v>
      </c>
      <c r="AK35" s="832"/>
      <c r="AL35" s="832"/>
      <c r="AM35" s="832">
        <f>ROUNDDOWN(IF(AND(OR($G$15="無し",$G$15=""),D31&gt;3.6),100000*D31,0),-3)</f>
        <v>0</v>
      </c>
      <c r="AN35" s="832"/>
      <c r="AO35" s="875"/>
      <c r="AP35" s="184"/>
      <c r="AQ35" s="839"/>
      <c r="AR35" s="840" t="s">
        <v>320</v>
      </c>
      <c r="AS35" s="841"/>
      <c r="AT35" s="841"/>
      <c r="AU35" s="841"/>
      <c r="AV35" s="841"/>
      <c r="AW35" s="841"/>
      <c r="AX35" s="841"/>
      <c r="AY35" s="841"/>
      <c r="AZ35" s="841"/>
      <c r="BA35" s="841"/>
      <c r="BB35" s="816" t="s">
        <v>321</v>
      </c>
      <c r="BC35" s="817"/>
      <c r="BD35" s="817"/>
      <c r="BE35" s="818"/>
      <c r="BF35" s="831">
        <f>P31*10000</f>
        <v>0</v>
      </c>
      <c r="BG35" s="831"/>
      <c r="BH35" s="875"/>
      <c r="BI35" s="133" t="s">
        <v>322</v>
      </c>
    </row>
    <row r="36" spans="2:62" ht="5.0999999999999996" customHeight="1">
      <c r="B36" s="940">
        <v>4</v>
      </c>
      <c r="C36" s="941"/>
      <c r="D36" s="942"/>
      <c r="E36" s="943"/>
      <c r="F36" s="944"/>
      <c r="G36" s="945"/>
      <c r="H36" s="944"/>
      <c r="I36" s="950"/>
      <c r="J36" s="952"/>
      <c r="K36" s="953"/>
      <c r="L36" s="944"/>
      <c r="M36" s="945"/>
      <c r="N36" s="944"/>
      <c r="O36" s="945"/>
      <c r="P36" s="944"/>
      <c r="Q36" s="954"/>
      <c r="R36" s="104"/>
      <c r="S36" s="104"/>
      <c r="T36" s="104"/>
      <c r="U36" s="883">
        <f>IFERROR(ROUND(D36*J36/F36,3),0)</f>
        <v>0</v>
      </c>
      <c r="V36" s="884">
        <f>IFERROR(ROUND(D36*L36/F36,3),0)</f>
        <v>0</v>
      </c>
      <c r="Y36" s="867" t="s">
        <v>309</v>
      </c>
      <c r="Z36" s="868"/>
      <c r="AA36" s="868"/>
      <c r="AB36" s="869"/>
      <c r="AC36" s="122" t="s">
        <v>260</v>
      </c>
      <c r="AD36" s="122"/>
      <c r="AE36" s="122"/>
      <c r="AF36" s="122"/>
      <c r="AG36" s="867" t="s">
        <v>310</v>
      </c>
      <c r="AH36" s="868"/>
      <c r="AI36" s="869"/>
      <c r="AJ36" s="870" t="s">
        <v>245</v>
      </c>
      <c r="AK36" s="871"/>
      <c r="AL36" s="872"/>
      <c r="AM36" s="189" t="s">
        <v>399</v>
      </c>
      <c r="AN36" s="188">
        <f>B36</f>
        <v>4</v>
      </c>
      <c r="AO36" s="873">
        <f>MAX(AM37:AN40)</f>
        <v>0</v>
      </c>
      <c r="AQ36" s="187"/>
      <c r="AR36" s="885" t="s">
        <v>398</v>
      </c>
      <c r="AS36" s="885"/>
      <c r="AT36" s="885"/>
      <c r="AU36" s="885"/>
      <c r="AV36" s="885"/>
      <c r="AW36" s="885"/>
      <c r="AX36" s="885"/>
      <c r="AY36" s="885"/>
      <c r="AZ36" s="885"/>
      <c r="BA36" s="885"/>
      <c r="BB36" s="886" t="s">
        <v>246</v>
      </c>
      <c r="BC36" s="887"/>
      <c r="BD36" s="887"/>
      <c r="BE36" s="888"/>
      <c r="BF36" s="889" t="s">
        <v>236</v>
      </c>
      <c r="BG36" s="890"/>
      <c r="BH36" s="873">
        <f>IFERROR(ROUNDDOWN(SUM(BF37:BG40),-3),0)</f>
        <v>0</v>
      </c>
    </row>
    <row r="37" spans="2:62" ht="5.0999999999999996" customHeight="1">
      <c r="B37" s="940"/>
      <c r="C37" s="941"/>
      <c r="D37" s="942"/>
      <c r="E37" s="943"/>
      <c r="F37" s="946"/>
      <c r="G37" s="947"/>
      <c r="H37" s="946"/>
      <c r="I37" s="864"/>
      <c r="J37" s="946"/>
      <c r="K37" s="947"/>
      <c r="L37" s="946"/>
      <c r="M37" s="947"/>
      <c r="N37" s="946"/>
      <c r="O37" s="947"/>
      <c r="P37" s="946"/>
      <c r="Q37" s="955"/>
      <c r="R37" s="104"/>
      <c r="S37" s="104"/>
      <c r="T37" s="104"/>
      <c r="U37" s="883"/>
      <c r="V37" s="884"/>
      <c r="Y37" s="876" t="s">
        <v>259</v>
      </c>
      <c r="Z37" s="877"/>
      <c r="AA37" s="877"/>
      <c r="AB37" s="878"/>
      <c r="AC37" s="124" t="s">
        <v>253</v>
      </c>
      <c r="AD37" s="124"/>
      <c r="AE37" s="124"/>
      <c r="AF37" s="124"/>
      <c r="AG37" s="125" t="s">
        <v>258</v>
      </c>
      <c r="AH37" s="126"/>
      <c r="AI37" s="127"/>
      <c r="AJ37" s="832" t="s">
        <v>257</v>
      </c>
      <c r="AK37" s="832"/>
      <c r="AL37" s="832"/>
      <c r="AM37" s="832">
        <f>ROUNDDOWN(MIN(IF(AND($G$15="有り",D36&lt;=3.6),130000*D36,0),390000),-3)</f>
        <v>0</v>
      </c>
      <c r="AN37" s="832"/>
      <c r="AO37" s="874"/>
      <c r="AP37" s="186"/>
      <c r="AQ37" s="882" t="s">
        <v>397</v>
      </c>
      <c r="AR37" s="833" t="s">
        <v>396</v>
      </c>
      <c r="AS37" s="833"/>
      <c r="AT37" s="833"/>
      <c r="AU37" s="833"/>
      <c r="AV37" s="833"/>
      <c r="AW37" s="833"/>
      <c r="AX37" s="833"/>
      <c r="AY37" s="833"/>
      <c r="AZ37" s="833"/>
      <c r="BA37" s="833"/>
      <c r="BB37" s="816" t="s">
        <v>314</v>
      </c>
      <c r="BC37" s="817"/>
      <c r="BD37" s="817"/>
      <c r="BE37" s="818"/>
      <c r="BF37" s="831">
        <f>ROUND(U36,2)*50000</f>
        <v>0</v>
      </c>
      <c r="BG37" s="831"/>
      <c r="BH37" s="874"/>
      <c r="BI37" s="133" t="s">
        <v>315</v>
      </c>
    </row>
    <row r="38" spans="2:62" ht="5.0999999999999996" customHeight="1">
      <c r="B38" s="940"/>
      <c r="C38" s="941"/>
      <c r="D38" s="942"/>
      <c r="E38" s="943"/>
      <c r="F38" s="946"/>
      <c r="G38" s="947"/>
      <c r="H38" s="946"/>
      <c r="I38" s="864"/>
      <c r="J38" s="946"/>
      <c r="K38" s="947"/>
      <c r="L38" s="946"/>
      <c r="M38" s="947"/>
      <c r="N38" s="946"/>
      <c r="O38" s="947"/>
      <c r="P38" s="946"/>
      <c r="Q38" s="955"/>
      <c r="R38" s="104"/>
      <c r="S38" s="104"/>
      <c r="T38" s="104"/>
      <c r="U38" s="883"/>
      <c r="V38" s="884"/>
      <c r="Y38" s="879"/>
      <c r="Z38" s="880"/>
      <c r="AA38" s="880"/>
      <c r="AB38" s="881"/>
      <c r="AC38" s="124" t="s">
        <v>250</v>
      </c>
      <c r="AD38" s="124"/>
      <c r="AE38" s="124"/>
      <c r="AF38" s="124"/>
      <c r="AG38" s="125" t="s">
        <v>256</v>
      </c>
      <c r="AH38" s="126"/>
      <c r="AI38" s="127"/>
      <c r="AJ38" s="832" t="s">
        <v>255</v>
      </c>
      <c r="AK38" s="832"/>
      <c r="AL38" s="832"/>
      <c r="AM38" s="832">
        <f>ROUNDDOWN(MIN(IF(AND(OR($G$15="無し",$G$15=""),D36&lt;=3.6),120000*D36,0),360000),-3)</f>
        <v>0</v>
      </c>
      <c r="AN38" s="832"/>
      <c r="AO38" s="874"/>
      <c r="AP38" s="186"/>
      <c r="AQ38" s="882"/>
      <c r="AR38" s="833" t="s">
        <v>395</v>
      </c>
      <c r="AS38" s="833"/>
      <c r="AT38" s="833"/>
      <c r="AU38" s="833"/>
      <c r="AV38" s="833"/>
      <c r="AW38" s="833"/>
      <c r="AX38" s="833"/>
      <c r="AY38" s="833"/>
      <c r="AZ38" s="833"/>
      <c r="BA38" s="833"/>
      <c r="BB38" s="816" t="s">
        <v>316</v>
      </c>
      <c r="BC38" s="817"/>
      <c r="BD38" s="817"/>
      <c r="BE38" s="818"/>
      <c r="BF38" s="831">
        <f>ROUND(V36,2)*20000</f>
        <v>0</v>
      </c>
      <c r="BG38" s="831"/>
      <c r="BH38" s="874"/>
      <c r="BI38" s="133" t="s">
        <v>317</v>
      </c>
    </row>
    <row r="39" spans="2:62" ht="5.0999999999999996" customHeight="1">
      <c r="B39" s="940"/>
      <c r="C39" s="941"/>
      <c r="D39" s="942"/>
      <c r="E39" s="943"/>
      <c r="F39" s="946"/>
      <c r="G39" s="947"/>
      <c r="H39" s="946"/>
      <c r="I39" s="864"/>
      <c r="J39" s="946"/>
      <c r="K39" s="947"/>
      <c r="L39" s="946"/>
      <c r="M39" s="947"/>
      <c r="N39" s="946"/>
      <c r="O39" s="947"/>
      <c r="P39" s="946"/>
      <c r="Q39" s="955"/>
      <c r="R39" s="104"/>
      <c r="S39" s="104"/>
      <c r="T39" s="104"/>
      <c r="U39" s="883"/>
      <c r="V39" s="884"/>
      <c r="Y39" s="876" t="s">
        <v>254</v>
      </c>
      <c r="Z39" s="877"/>
      <c r="AA39" s="877"/>
      <c r="AB39" s="878"/>
      <c r="AC39" s="124" t="s">
        <v>253</v>
      </c>
      <c r="AD39" s="124"/>
      <c r="AE39" s="124"/>
      <c r="AF39" s="124"/>
      <c r="AG39" s="125" t="s">
        <v>252</v>
      </c>
      <c r="AH39" s="126"/>
      <c r="AI39" s="127"/>
      <c r="AJ39" s="832" t="s">
        <v>251</v>
      </c>
      <c r="AK39" s="832"/>
      <c r="AL39" s="832"/>
      <c r="AM39" s="832">
        <f>ROUNDDOWN(IF(AND($G$15="有り",D36&gt;3.6),110000*D36,0),-3)</f>
        <v>0</v>
      </c>
      <c r="AN39" s="832"/>
      <c r="AO39" s="874"/>
      <c r="AP39" s="184"/>
      <c r="AQ39" s="839" t="s">
        <v>394</v>
      </c>
      <c r="AR39" s="840" t="s">
        <v>318</v>
      </c>
      <c r="AS39" s="841"/>
      <c r="AT39" s="841"/>
      <c r="AU39" s="841"/>
      <c r="AV39" s="841"/>
      <c r="AW39" s="841"/>
      <c r="AX39" s="841"/>
      <c r="AY39" s="841"/>
      <c r="AZ39" s="841"/>
      <c r="BA39" s="841"/>
      <c r="BB39" s="816" t="s">
        <v>316</v>
      </c>
      <c r="BC39" s="817"/>
      <c r="BD39" s="817"/>
      <c r="BE39" s="818"/>
      <c r="BF39" s="831">
        <f>N36*20000</f>
        <v>0</v>
      </c>
      <c r="BG39" s="831"/>
      <c r="BH39" s="874"/>
      <c r="BI39" s="133" t="s">
        <v>319</v>
      </c>
      <c r="BJ39" s="185"/>
    </row>
    <row r="40" spans="2:62" ht="5.0999999999999996" customHeight="1">
      <c r="B40" s="940"/>
      <c r="C40" s="941"/>
      <c r="D40" s="942"/>
      <c r="E40" s="943"/>
      <c r="F40" s="948"/>
      <c r="G40" s="949"/>
      <c r="H40" s="948"/>
      <c r="I40" s="951"/>
      <c r="J40" s="948"/>
      <c r="K40" s="949"/>
      <c r="L40" s="948"/>
      <c r="M40" s="949"/>
      <c r="N40" s="948"/>
      <c r="O40" s="949"/>
      <c r="P40" s="948"/>
      <c r="Q40" s="956"/>
      <c r="R40" s="104"/>
      <c r="S40" s="104"/>
      <c r="T40" s="104"/>
      <c r="U40" s="883"/>
      <c r="V40" s="884"/>
      <c r="Y40" s="879"/>
      <c r="Z40" s="880"/>
      <c r="AA40" s="880"/>
      <c r="AB40" s="881"/>
      <c r="AC40" s="124" t="s">
        <v>250</v>
      </c>
      <c r="AD40" s="124"/>
      <c r="AE40" s="124"/>
      <c r="AF40" s="124"/>
      <c r="AG40" s="125" t="s">
        <v>249</v>
      </c>
      <c r="AH40" s="126"/>
      <c r="AI40" s="127"/>
      <c r="AJ40" s="832" t="s">
        <v>248</v>
      </c>
      <c r="AK40" s="832"/>
      <c r="AL40" s="832"/>
      <c r="AM40" s="832">
        <f>ROUNDDOWN(IF(AND(OR($G$15="無し",$G$15=""),D36&gt;3.6),100000*D36,0),-3)</f>
        <v>0</v>
      </c>
      <c r="AN40" s="832"/>
      <c r="AO40" s="875"/>
      <c r="AP40" s="184"/>
      <c r="AQ40" s="839"/>
      <c r="AR40" s="840" t="s">
        <v>320</v>
      </c>
      <c r="AS40" s="841"/>
      <c r="AT40" s="841"/>
      <c r="AU40" s="841"/>
      <c r="AV40" s="841"/>
      <c r="AW40" s="841"/>
      <c r="AX40" s="841"/>
      <c r="AY40" s="841"/>
      <c r="AZ40" s="841"/>
      <c r="BA40" s="841"/>
      <c r="BB40" s="816" t="s">
        <v>321</v>
      </c>
      <c r="BC40" s="817"/>
      <c r="BD40" s="817"/>
      <c r="BE40" s="818"/>
      <c r="BF40" s="831">
        <f>P36*10000</f>
        <v>0</v>
      </c>
      <c r="BG40" s="831"/>
      <c r="BH40" s="875"/>
      <c r="BI40" s="133" t="s">
        <v>322</v>
      </c>
    </row>
    <row r="41" spans="2:62" ht="5.0999999999999996" customHeight="1">
      <c r="B41" s="940">
        <v>5</v>
      </c>
      <c r="C41" s="941"/>
      <c r="D41" s="942"/>
      <c r="E41" s="943"/>
      <c r="F41" s="944"/>
      <c r="G41" s="945"/>
      <c r="H41" s="944"/>
      <c r="I41" s="950"/>
      <c r="J41" s="952"/>
      <c r="K41" s="953"/>
      <c r="L41" s="944"/>
      <c r="M41" s="945"/>
      <c r="N41" s="944"/>
      <c r="O41" s="945"/>
      <c r="P41" s="944"/>
      <c r="Q41" s="954"/>
      <c r="R41" s="104"/>
      <c r="S41" s="104"/>
      <c r="T41" s="104"/>
      <c r="U41" s="883">
        <f>IFERROR(ROUND(D41*J41/F41,3),0)</f>
        <v>0</v>
      </c>
      <c r="V41" s="884">
        <f>IFERROR(ROUND(D41*L41/F41,3),0)</f>
        <v>0</v>
      </c>
      <c r="Y41" s="867" t="s">
        <v>309</v>
      </c>
      <c r="Z41" s="868"/>
      <c r="AA41" s="868"/>
      <c r="AB41" s="869"/>
      <c r="AC41" s="122" t="s">
        <v>260</v>
      </c>
      <c r="AD41" s="122"/>
      <c r="AE41" s="122"/>
      <c r="AF41" s="122"/>
      <c r="AG41" s="867" t="s">
        <v>310</v>
      </c>
      <c r="AH41" s="868"/>
      <c r="AI41" s="869"/>
      <c r="AJ41" s="870" t="s">
        <v>245</v>
      </c>
      <c r="AK41" s="871"/>
      <c r="AL41" s="872"/>
      <c r="AM41" s="189" t="s">
        <v>399</v>
      </c>
      <c r="AN41" s="188">
        <f>B41</f>
        <v>5</v>
      </c>
      <c r="AO41" s="873">
        <f>MAX(AM42:AN45)</f>
        <v>0</v>
      </c>
      <c r="AQ41" s="187"/>
      <c r="AR41" s="885" t="s">
        <v>398</v>
      </c>
      <c r="AS41" s="885"/>
      <c r="AT41" s="885"/>
      <c r="AU41" s="885"/>
      <c r="AV41" s="885"/>
      <c r="AW41" s="885"/>
      <c r="AX41" s="885"/>
      <c r="AY41" s="885"/>
      <c r="AZ41" s="885"/>
      <c r="BA41" s="885"/>
      <c r="BB41" s="886" t="s">
        <v>246</v>
      </c>
      <c r="BC41" s="887"/>
      <c r="BD41" s="887"/>
      <c r="BE41" s="888"/>
      <c r="BF41" s="889" t="s">
        <v>236</v>
      </c>
      <c r="BG41" s="890"/>
      <c r="BH41" s="873">
        <f>IFERROR(ROUNDDOWN(SUM(BF42:BG45),-3),0)</f>
        <v>0</v>
      </c>
    </row>
    <row r="42" spans="2:62" ht="5.0999999999999996" customHeight="1">
      <c r="B42" s="940"/>
      <c r="C42" s="941"/>
      <c r="D42" s="942"/>
      <c r="E42" s="943"/>
      <c r="F42" s="946"/>
      <c r="G42" s="947"/>
      <c r="H42" s="946"/>
      <c r="I42" s="864"/>
      <c r="J42" s="946"/>
      <c r="K42" s="947"/>
      <c r="L42" s="946"/>
      <c r="M42" s="947"/>
      <c r="N42" s="946"/>
      <c r="O42" s="947"/>
      <c r="P42" s="946"/>
      <c r="Q42" s="955"/>
      <c r="R42" s="104"/>
      <c r="S42" s="104"/>
      <c r="T42" s="104"/>
      <c r="U42" s="883"/>
      <c r="V42" s="884"/>
      <c r="Y42" s="876" t="s">
        <v>259</v>
      </c>
      <c r="Z42" s="877"/>
      <c r="AA42" s="877"/>
      <c r="AB42" s="878"/>
      <c r="AC42" s="124" t="s">
        <v>253</v>
      </c>
      <c r="AD42" s="124"/>
      <c r="AE42" s="124"/>
      <c r="AF42" s="124"/>
      <c r="AG42" s="125" t="s">
        <v>258</v>
      </c>
      <c r="AH42" s="126"/>
      <c r="AI42" s="127"/>
      <c r="AJ42" s="832" t="s">
        <v>257</v>
      </c>
      <c r="AK42" s="832"/>
      <c r="AL42" s="832"/>
      <c r="AM42" s="832">
        <f>ROUNDDOWN(MIN(IF(AND($G$15="有り",D41&lt;=3.6),130000*D41,0),390000),-3)</f>
        <v>0</v>
      </c>
      <c r="AN42" s="832"/>
      <c r="AO42" s="874"/>
      <c r="AP42" s="186"/>
      <c r="AQ42" s="882" t="s">
        <v>397</v>
      </c>
      <c r="AR42" s="833" t="s">
        <v>396</v>
      </c>
      <c r="AS42" s="833"/>
      <c r="AT42" s="833"/>
      <c r="AU42" s="833"/>
      <c r="AV42" s="833"/>
      <c r="AW42" s="833"/>
      <c r="AX42" s="833"/>
      <c r="AY42" s="833"/>
      <c r="AZ42" s="833"/>
      <c r="BA42" s="833"/>
      <c r="BB42" s="816" t="s">
        <v>314</v>
      </c>
      <c r="BC42" s="817"/>
      <c r="BD42" s="817"/>
      <c r="BE42" s="818"/>
      <c r="BF42" s="831">
        <f>ROUND(U41,2)*50000</f>
        <v>0</v>
      </c>
      <c r="BG42" s="831"/>
      <c r="BH42" s="874"/>
      <c r="BI42" s="133" t="s">
        <v>315</v>
      </c>
    </row>
    <row r="43" spans="2:62" ht="5.0999999999999996" customHeight="1">
      <c r="B43" s="940"/>
      <c r="C43" s="941"/>
      <c r="D43" s="942"/>
      <c r="E43" s="943"/>
      <c r="F43" s="946"/>
      <c r="G43" s="947"/>
      <c r="H43" s="946"/>
      <c r="I43" s="864"/>
      <c r="J43" s="946"/>
      <c r="K43" s="947"/>
      <c r="L43" s="946"/>
      <c r="M43" s="947"/>
      <c r="N43" s="946"/>
      <c r="O43" s="947"/>
      <c r="P43" s="946"/>
      <c r="Q43" s="955"/>
      <c r="R43" s="104"/>
      <c r="S43" s="104"/>
      <c r="T43" s="104"/>
      <c r="U43" s="883"/>
      <c r="V43" s="884"/>
      <c r="Y43" s="879"/>
      <c r="Z43" s="880"/>
      <c r="AA43" s="880"/>
      <c r="AB43" s="881"/>
      <c r="AC43" s="124" t="s">
        <v>250</v>
      </c>
      <c r="AD43" s="124"/>
      <c r="AE43" s="124"/>
      <c r="AF43" s="124"/>
      <c r="AG43" s="125" t="s">
        <v>256</v>
      </c>
      <c r="AH43" s="126"/>
      <c r="AI43" s="127"/>
      <c r="AJ43" s="832" t="s">
        <v>255</v>
      </c>
      <c r="AK43" s="832"/>
      <c r="AL43" s="832"/>
      <c r="AM43" s="832">
        <f>ROUNDDOWN(MIN(IF(AND(OR($G$15="無し",$G$15=""),D41&lt;=3.6),120000*D41,0),360000),-3)</f>
        <v>0</v>
      </c>
      <c r="AN43" s="832"/>
      <c r="AO43" s="874"/>
      <c r="AP43" s="186"/>
      <c r="AQ43" s="882"/>
      <c r="AR43" s="833" t="s">
        <v>395</v>
      </c>
      <c r="AS43" s="833"/>
      <c r="AT43" s="833"/>
      <c r="AU43" s="833"/>
      <c r="AV43" s="833"/>
      <c r="AW43" s="833"/>
      <c r="AX43" s="833"/>
      <c r="AY43" s="833"/>
      <c r="AZ43" s="833"/>
      <c r="BA43" s="833"/>
      <c r="BB43" s="816" t="s">
        <v>316</v>
      </c>
      <c r="BC43" s="817"/>
      <c r="BD43" s="817"/>
      <c r="BE43" s="818"/>
      <c r="BF43" s="831">
        <f>ROUND(V41,2)*20000</f>
        <v>0</v>
      </c>
      <c r="BG43" s="831"/>
      <c r="BH43" s="874"/>
      <c r="BI43" s="133" t="s">
        <v>317</v>
      </c>
    </row>
    <row r="44" spans="2:62" ht="5.0999999999999996" customHeight="1">
      <c r="B44" s="940"/>
      <c r="C44" s="941"/>
      <c r="D44" s="942"/>
      <c r="E44" s="943"/>
      <c r="F44" s="946"/>
      <c r="G44" s="947"/>
      <c r="H44" s="946"/>
      <c r="I44" s="864"/>
      <c r="J44" s="946"/>
      <c r="K44" s="947"/>
      <c r="L44" s="946"/>
      <c r="M44" s="947"/>
      <c r="N44" s="946"/>
      <c r="O44" s="947"/>
      <c r="P44" s="946"/>
      <c r="Q44" s="955"/>
      <c r="R44" s="104"/>
      <c r="S44" s="104"/>
      <c r="T44" s="104"/>
      <c r="U44" s="883"/>
      <c r="V44" s="884"/>
      <c r="Y44" s="876" t="s">
        <v>254</v>
      </c>
      <c r="Z44" s="877"/>
      <c r="AA44" s="877"/>
      <c r="AB44" s="878"/>
      <c r="AC44" s="124" t="s">
        <v>253</v>
      </c>
      <c r="AD44" s="124"/>
      <c r="AE44" s="124"/>
      <c r="AF44" s="124"/>
      <c r="AG44" s="125" t="s">
        <v>252</v>
      </c>
      <c r="AH44" s="126"/>
      <c r="AI44" s="127"/>
      <c r="AJ44" s="832" t="s">
        <v>251</v>
      </c>
      <c r="AK44" s="832"/>
      <c r="AL44" s="832"/>
      <c r="AM44" s="832">
        <f>ROUNDDOWN(IF(AND($G$15="有り",D41&gt;3.6),110000*D41,0),-3)</f>
        <v>0</v>
      </c>
      <c r="AN44" s="832"/>
      <c r="AO44" s="874"/>
      <c r="AP44" s="184"/>
      <c r="AQ44" s="839" t="s">
        <v>394</v>
      </c>
      <c r="AR44" s="840" t="s">
        <v>318</v>
      </c>
      <c r="AS44" s="841"/>
      <c r="AT44" s="841"/>
      <c r="AU44" s="841"/>
      <c r="AV44" s="841"/>
      <c r="AW44" s="841"/>
      <c r="AX44" s="841"/>
      <c r="AY44" s="841"/>
      <c r="AZ44" s="841"/>
      <c r="BA44" s="841"/>
      <c r="BB44" s="816" t="s">
        <v>316</v>
      </c>
      <c r="BC44" s="817"/>
      <c r="BD44" s="817"/>
      <c r="BE44" s="818"/>
      <c r="BF44" s="831">
        <f>N41*20000</f>
        <v>0</v>
      </c>
      <c r="BG44" s="831"/>
      <c r="BH44" s="874"/>
      <c r="BI44" s="133" t="s">
        <v>319</v>
      </c>
      <c r="BJ44" s="185"/>
    </row>
    <row r="45" spans="2:62" ht="5.0999999999999996" customHeight="1">
      <c r="B45" s="940"/>
      <c r="C45" s="941"/>
      <c r="D45" s="942"/>
      <c r="E45" s="943"/>
      <c r="F45" s="948"/>
      <c r="G45" s="949"/>
      <c r="H45" s="948"/>
      <c r="I45" s="951"/>
      <c r="J45" s="948"/>
      <c r="K45" s="949"/>
      <c r="L45" s="948"/>
      <c r="M45" s="949"/>
      <c r="N45" s="948"/>
      <c r="O45" s="949"/>
      <c r="P45" s="948"/>
      <c r="Q45" s="956"/>
      <c r="R45" s="104"/>
      <c r="S45" s="104"/>
      <c r="T45" s="104"/>
      <c r="U45" s="883"/>
      <c r="V45" s="884"/>
      <c r="Y45" s="879"/>
      <c r="Z45" s="880"/>
      <c r="AA45" s="880"/>
      <c r="AB45" s="881"/>
      <c r="AC45" s="124" t="s">
        <v>250</v>
      </c>
      <c r="AD45" s="124"/>
      <c r="AE45" s="124"/>
      <c r="AF45" s="124"/>
      <c r="AG45" s="125" t="s">
        <v>249</v>
      </c>
      <c r="AH45" s="126"/>
      <c r="AI45" s="127"/>
      <c r="AJ45" s="832" t="s">
        <v>248</v>
      </c>
      <c r="AK45" s="832"/>
      <c r="AL45" s="832"/>
      <c r="AM45" s="832">
        <f>ROUNDDOWN(IF(AND(OR($G$15="無し",$G$15=""),D41&gt;3.6),100000*D41,0),-3)</f>
        <v>0</v>
      </c>
      <c r="AN45" s="832"/>
      <c r="AO45" s="875"/>
      <c r="AP45" s="184"/>
      <c r="AQ45" s="839"/>
      <c r="AR45" s="840" t="s">
        <v>320</v>
      </c>
      <c r="AS45" s="841"/>
      <c r="AT45" s="841"/>
      <c r="AU45" s="841"/>
      <c r="AV45" s="841"/>
      <c r="AW45" s="841"/>
      <c r="AX45" s="841"/>
      <c r="AY45" s="841"/>
      <c r="AZ45" s="841"/>
      <c r="BA45" s="841"/>
      <c r="BB45" s="816" t="s">
        <v>321</v>
      </c>
      <c r="BC45" s="817"/>
      <c r="BD45" s="817"/>
      <c r="BE45" s="818"/>
      <c r="BF45" s="831">
        <f>P41*10000</f>
        <v>0</v>
      </c>
      <c r="BG45" s="831"/>
      <c r="BH45" s="875"/>
      <c r="BI45" s="133" t="s">
        <v>322</v>
      </c>
    </row>
    <row r="46" spans="2:62" ht="5.0999999999999996" customHeight="1">
      <c r="B46" s="940">
        <v>6</v>
      </c>
      <c r="C46" s="941"/>
      <c r="D46" s="942"/>
      <c r="E46" s="943"/>
      <c r="F46" s="944"/>
      <c r="G46" s="945"/>
      <c r="H46" s="944"/>
      <c r="I46" s="950"/>
      <c r="J46" s="952"/>
      <c r="K46" s="953"/>
      <c r="L46" s="944"/>
      <c r="M46" s="945"/>
      <c r="N46" s="944"/>
      <c r="O46" s="945"/>
      <c r="P46" s="944"/>
      <c r="Q46" s="954"/>
      <c r="R46" s="104"/>
      <c r="S46" s="104"/>
      <c r="T46" s="104"/>
      <c r="U46" s="883">
        <f>IFERROR(ROUND(D46*J46/F46,3),0)</f>
        <v>0</v>
      </c>
      <c r="V46" s="884">
        <f>IFERROR(ROUND(D46*L46/F46,3),0)</f>
        <v>0</v>
      </c>
      <c r="Y46" s="867" t="s">
        <v>309</v>
      </c>
      <c r="Z46" s="868"/>
      <c r="AA46" s="868"/>
      <c r="AB46" s="869"/>
      <c r="AC46" s="122" t="s">
        <v>260</v>
      </c>
      <c r="AD46" s="122"/>
      <c r="AE46" s="122"/>
      <c r="AF46" s="122"/>
      <c r="AG46" s="867" t="s">
        <v>310</v>
      </c>
      <c r="AH46" s="868"/>
      <c r="AI46" s="869"/>
      <c r="AJ46" s="870" t="s">
        <v>245</v>
      </c>
      <c r="AK46" s="871"/>
      <c r="AL46" s="872"/>
      <c r="AM46" s="189" t="s">
        <v>399</v>
      </c>
      <c r="AN46" s="188">
        <f>B46</f>
        <v>6</v>
      </c>
      <c r="AO46" s="873">
        <f>MAX(AM47:AN50)</f>
        <v>0</v>
      </c>
      <c r="AQ46" s="187"/>
      <c r="AR46" s="885" t="s">
        <v>398</v>
      </c>
      <c r="AS46" s="885"/>
      <c r="AT46" s="885"/>
      <c r="AU46" s="885"/>
      <c r="AV46" s="885"/>
      <c r="AW46" s="885"/>
      <c r="AX46" s="885"/>
      <c r="AY46" s="885"/>
      <c r="AZ46" s="885"/>
      <c r="BA46" s="885"/>
      <c r="BB46" s="886" t="s">
        <v>246</v>
      </c>
      <c r="BC46" s="887"/>
      <c r="BD46" s="887"/>
      <c r="BE46" s="888"/>
      <c r="BF46" s="889" t="s">
        <v>236</v>
      </c>
      <c r="BG46" s="890"/>
      <c r="BH46" s="873">
        <f>IFERROR(ROUNDDOWN(SUM(BF47:BG50),-3),0)</f>
        <v>0</v>
      </c>
    </row>
    <row r="47" spans="2:62" ht="5.0999999999999996" customHeight="1">
      <c r="B47" s="940"/>
      <c r="C47" s="941"/>
      <c r="D47" s="942"/>
      <c r="E47" s="943"/>
      <c r="F47" s="946"/>
      <c r="G47" s="947"/>
      <c r="H47" s="946"/>
      <c r="I47" s="864"/>
      <c r="J47" s="946"/>
      <c r="K47" s="947"/>
      <c r="L47" s="946"/>
      <c r="M47" s="947"/>
      <c r="N47" s="946"/>
      <c r="O47" s="947"/>
      <c r="P47" s="946"/>
      <c r="Q47" s="955"/>
      <c r="R47" s="104"/>
      <c r="S47" s="104"/>
      <c r="T47" s="104"/>
      <c r="U47" s="883"/>
      <c r="V47" s="884"/>
      <c r="Y47" s="876" t="s">
        <v>259</v>
      </c>
      <c r="Z47" s="877"/>
      <c r="AA47" s="877"/>
      <c r="AB47" s="878"/>
      <c r="AC47" s="124" t="s">
        <v>253</v>
      </c>
      <c r="AD47" s="124"/>
      <c r="AE47" s="124"/>
      <c r="AF47" s="124"/>
      <c r="AG47" s="125" t="s">
        <v>258</v>
      </c>
      <c r="AH47" s="126"/>
      <c r="AI47" s="127"/>
      <c r="AJ47" s="832" t="s">
        <v>257</v>
      </c>
      <c r="AK47" s="832"/>
      <c r="AL47" s="832"/>
      <c r="AM47" s="832">
        <f>ROUNDDOWN(MIN(IF(AND($G$15="有り",D46&lt;=3.6),130000*D46,0),390000),-3)</f>
        <v>0</v>
      </c>
      <c r="AN47" s="832"/>
      <c r="AO47" s="874"/>
      <c r="AP47" s="186"/>
      <c r="AQ47" s="882" t="s">
        <v>397</v>
      </c>
      <c r="AR47" s="833" t="s">
        <v>396</v>
      </c>
      <c r="AS47" s="833"/>
      <c r="AT47" s="833"/>
      <c r="AU47" s="833"/>
      <c r="AV47" s="833"/>
      <c r="AW47" s="833"/>
      <c r="AX47" s="833"/>
      <c r="AY47" s="833"/>
      <c r="AZ47" s="833"/>
      <c r="BA47" s="833"/>
      <c r="BB47" s="816" t="s">
        <v>314</v>
      </c>
      <c r="BC47" s="817"/>
      <c r="BD47" s="817"/>
      <c r="BE47" s="818"/>
      <c r="BF47" s="831">
        <f>ROUND(U46,2)*50000</f>
        <v>0</v>
      </c>
      <c r="BG47" s="831"/>
      <c r="BH47" s="874"/>
      <c r="BI47" s="133" t="s">
        <v>315</v>
      </c>
    </row>
    <row r="48" spans="2:62" ht="5.0999999999999996" customHeight="1">
      <c r="B48" s="940"/>
      <c r="C48" s="941"/>
      <c r="D48" s="942"/>
      <c r="E48" s="943"/>
      <c r="F48" s="946"/>
      <c r="G48" s="947"/>
      <c r="H48" s="946"/>
      <c r="I48" s="864"/>
      <c r="J48" s="946"/>
      <c r="K48" s="947"/>
      <c r="L48" s="946"/>
      <c r="M48" s="947"/>
      <c r="N48" s="946"/>
      <c r="O48" s="947"/>
      <c r="P48" s="946"/>
      <c r="Q48" s="955"/>
      <c r="R48" s="104"/>
      <c r="S48" s="104"/>
      <c r="T48" s="104"/>
      <c r="U48" s="883"/>
      <c r="V48" s="884"/>
      <c r="Y48" s="879"/>
      <c r="Z48" s="880"/>
      <c r="AA48" s="880"/>
      <c r="AB48" s="881"/>
      <c r="AC48" s="124" t="s">
        <v>250</v>
      </c>
      <c r="AD48" s="124"/>
      <c r="AE48" s="124"/>
      <c r="AF48" s="124"/>
      <c r="AG48" s="125" t="s">
        <v>256</v>
      </c>
      <c r="AH48" s="126"/>
      <c r="AI48" s="127"/>
      <c r="AJ48" s="832" t="s">
        <v>255</v>
      </c>
      <c r="AK48" s="832"/>
      <c r="AL48" s="832"/>
      <c r="AM48" s="832">
        <f>ROUNDDOWN(MIN(IF(AND(OR($G$15="無し",$G$15=""),D46&lt;=3.6),120000*D46,0),360000),-3)</f>
        <v>0</v>
      </c>
      <c r="AN48" s="832"/>
      <c r="AO48" s="874"/>
      <c r="AP48" s="186"/>
      <c r="AQ48" s="882"/>
      <c r="AR48" s="833" t="s">
        <v>395</v>
      </c>
      <c r="AS48" s="833"/>
      <c r="AT48" s="833"/>
      <c r="AU48" s="833"/>
      <c r="AV48" s="833"/>
      <c r="AW48" s="833"/>
      <c r="AX48" s="833"/>
      <c r="AY48" s="833"/>
      <c r="AZ48" s="833"/>
      <c r="BA48" s="833"/>
      <c r="BB48" s="816" t="s">
        <v>316</v>
      </c>
      <c r="BC48" s="817"/>
      <c r="BD48" s="817"/>
      <c r="BE48" s="818"/>
      <c r="BF48" s="831">
        <f>ROUND(V46,2)*20000</f>
        <v>0</v>
      </c>
      <c r="BG48" s="831"/>
      <c r="BH48" s="874"/>
      <c r="BI48" s="133" t="s">
        <v>317</v>
      </c>
    </row>
    <row r="49" spans="2:62" ht="5.0999999999999996" customHeight="1">
      <c r="B49" s="940"/>
      <c r="C49" s="941"/>
      <c r="D49" s="942"/>
      <c r="E49" s="943"/>
      <c r="F49" s="946"/>
      <c r="G49" s="947"/>
      <c r="H49" s="946"/>
      <c r="I49" s="864"/>
      <c r="J49" s="946"/>
      <c r="K49" s="947"/>
      <c r="L49" s="946"/>
      <c r="M49" s="947"/>
      <c r="N49" s="946"/>
      <c r="O49" s="947"/>
      <c r="P49" s="946"/>
      <c r="Q49" s="955"/>
      <c r="R49" s="104"/>
      <c r="S49" s="104"/>
      <c r="T49" s="104"/>
      <c r="U49" s="883"/>
      <c r="V49" s="884"/>
      <c r="Y49" s="876" t="s">
        <v>254</v>
      </c>
      <c r="Z49" s="877"/>
      <c r="AA49" s="877"/>
      <c r="AB49" s="878"/>
      <c r="AC49" s="124" t="s">
        <v>253</v>
      </c>
      <c r="AD49" s="124"/>
      <c r="AE49" s="124"/>
      <c r="AF49" s="124"/>
      <c r="AG49" s="125" t="s">
        <v>252</v>
      </c>
      <c r="AH49" s="126"/>
      <c r="AI49" s="127"/>
      <c r="AJ49" s="832" t="s">
        <v>251</v>
      </c>
      <c r="AK49" s="832"/>
      <c r="AL49" s="832"/>
      <c r="AM49" s="832">
        <f>ROUNDDOWN(IF(AND($G$15="有り",D46&gt;3.6),110000*D46,0),-3)</f>
        <v>0</v>
      </c>
      <c r="AN49" s="832"/>
      <c r="AO49" s="874"/>
      <c r="AP49" s="184"/>
      <c r="AQ49" s="839" t="s">
        <v>394</v>
      </c>
      <c r="AR49" s="840" t="s">
        <v>318</v>
      </c>
      <c r="AS49" s="841"/>
      <c r="AT49" s="841"/>
      <c r="AU49" s="841"/>
      <c r="AV49" s="841"/>
      <c r="AW49" s="841"/>
      <c r="AX49" s="841"/>
      <c r="AY49" s="841"/>
      <c r="AZ49" s="841"/>
      <c r="BA49" s="841"/>
      <c r="BB49" s="816" t="s">
        <v>316</v>
      </c>
      <c r="BC49" s="817"/>
      <c r="BD49" s="817"/>
      <c r="BE49" s="818"/>
      <c r="BF49" s="831">
        <f>N46*20000</f>
        <v>0</v>
      </c>
      <c r="BG49" s="831"/>
      <c r="BH49" s="874"/>
      <c r="BI49" s="133" t="s">
        <v>319</v>
      </c>
      <c r="BJ49" s="185"/>
    </row>
    <row r="50" spans="2:62" ht="5.0999999999999996" customHeight="1">
      <c r="B50" s="940"/>
      <c r="C50" s="941"/>
      <c r="D50" s="942"/>
      <c r="E50" s="943"/>
      <c r="F50" s="948"/>
      <c r="G50" s="949"/>
      <c r="H50" s="948"/>
      <c r="I50" s="951"/>
      <c r="J50" s="948"/>
      <c r="K50" s="949"/>
      <c r="L50" s="948"/>
      <c r="M50" s="949"/>
      <c r="N50" s="948"/>
      <c r="O50" s="949"/>
      <c r="P50" s="948"/>
      <c r="Q50" s="956"/>
      <c r="R50" s="104"/>
      <c r="S50" s="104"/>
      <c r="T50" s="104"/>
      <c r="U50" s="883"/>
      <c r="V50" s="884"/>
      <c r="Y50" s="879"/>
      <c r="Z50" s="880"/>
      <c r="AA50" s="880"/>
      <c r="AB50" s="881"/>
      <c r="AC50" s="124" t="s">
        <v>250</v>
      </c>
      <c r="AD50" s="124"/>
      <c r="AE50" s="124"/>
      <c r="AF50" s="124"/>
      <c r="AG50" s="125" t="s">
        <v>249</v>
      </c>
      <c r="AH50" s="126"/>
      <c r="AI50" s="127"/>
      <c r="AJ50" s="832" t="s">
        <v>248</v>
      </c>
      <c r="AK50" s="832"/>
      <c r="AL50" s="832"/>
      <c r="AM50" s="832">
        <f>ROUNDDOWN(IF(AND(OR($G$15="無し",$G$15=""),D46&gt;3.6),100000*D46,0),-3)</f>
        <v>0</v>
      </c>
      <c r="AN50" s="832"/>
      <c r="AO50" s="875"/>
      <c r="AP50" s="184"/>
      <c r="AQ50" s="839"/>
      <c r="AR50" s="840" t="s">
        <v>320</v>
      </c>
      <c r="AS50" s="841"/>
      <c r="AT50" s="841"/>
      <c r="AU50" s="841"/>
      <c r="AV50" s="841"/>
      <c r="AW50" s="841"/>
      <c r="AX50" s="841"/>
      <c r="AY50" s="841"/>
      <c r="AZ50" s="841"/>
      <c r="BA50" s="841"/>
      <c r="BB50" s="816" t="s">
        <v>321</v>
      </c>
      <c r="BC50" s="817"/>
      <c r="BD50" s="817"/>
      <c r="BE50" s="818"/>
      <c r="BF50" s="831">
        <f>P46*10000</f>
        <v>0</v>
      </c>
      <c r="BG50" s="831"/>
      <c r="BH50" s="875"/>
      <c r="BI50" s="133" t="s">
        <v>322</v>
      </c>
    </row>
    <row r="51" spans="2:62" ht="5.0999999999999996" customHeight="1">
      <c r="B51" s="940">
        <v>7</v>
      </c>
      <c r="C51" s="941"/>
      <c r="D51" s="942"/>
      <c r="E51" s="943"/>
      <c r="F51" s="944"/>
      <c r="G51" s="945"/>
      <c r="H51" s="944"/>
      <c r="I51" s="950"/>
      <c r="J51" s="952"/>
      <c r="K51" s="953"/>
      <c r="L51" s="944"/>
      <c r="M51" s="945"/>
      <c r="N51" s="944"/>
      <c r="O51" s="945"/>
      <c r="P51" s="944"/>
      <c r="Q51" s="954"/>
      <c r="R51" s="104"/>
      <c r="S51" s="104"/>
      <c r="T51" s="104"/>
      <c r="U51" s="883">
        <f>IFERROR(ROUND(D51*J51/F51,3),0)</f>
        <v>0</v>
      </c>
      <c r="V51" s="884">
        <f>IFERROR(ROUND(D51*L51/F51,3),0)</f>
        <v>0</v>
      </c>
      <c r="Y51" s="867" t="s">
        <v>309</v>
      </c>
      <c r="Z51" s="868"/>
      <c r="AA51" s="868"/>
      <c r="AB51" s="869"/>
      <c r="AC51" s="122" t="s">
        <v>260</v>
      </c>
      <c r="AD51" s="122"/>
      <c r="AE51" s="122"/>
      <c r="AF51" s="122"/>
      <c r="AG51" s="867" t="s">
        <v>310</v>
      </c>
      <c r="AH51" s="868"/>
      <c r="AI51" s="869"/>
      <c r="AJ51" s="870" t="s">
        <v>245</v>
      </c>
      <c r="AK51" s="871"/>
      <c r="AL51" s="872"/>
      <c r="AM51" s="189" t="s">
        <v>399</v>
      </c>
      <c r="AN51" s="188">
        <f>B51</f>
        <v>7</v>
      </c>
      <c r="AO51" s="873">
        <f>MAX(AM52:AN55)</f>
        <v>0</v>
      </c>
      <c r="AQ51" s="187"/>
      <c r="AR51" s="885" t="s">
        <v>398</v>
      </c>
      <c r="AS51" s="885"/>
      <c r="AT51" s="885"/>
      <c r="AU51" s="885"/>
      <c r="AV51" s="885"/>
      <c r="AW51" s="885"/>
      <c r="AX51" s="885"/>
      <c r="AY51" s="885"/>
      <c r="AZ51" s="885"/>
      <c r="BA51" s="885"/>
      <c r="BB51" s="886" t="s">
        <v>246</v>
      </c>
      <c r="BC51" s="887"/>
      <c r="BD51" s="887"/>
      <c r="BE51" s="888"/>
      <c r="BF51" s="889" t="s">
        <v>236</v>
      </c>
      <c r="BG51" s="890"/>
      <c r="BH51" s="873">
        <f>IFERROR(ROUNDDOWN(SUM(BF52:BG55),-3),0)</f>
        <v>0</v>
      </c>
    </row>
    <row r="52" spans="2:62" ht="5.0999999999999996" customHeight="1">
      <c r="B52" s="940"/>
      <c r="C52" s="941"/>
      <c r="D52" s="942"/>
      <c r="E52" s="943"/>
      <c r="F52" s="946"/>
      <c r="G52" s="947"/>
      <c r="H52" s="946"/>
      <c r="I52" s="864"/>
      <c r="J52" s="946"/>
      <c r="K52" s="947"/>
      <c r="L52" s="946"/>
      <c r="M52" s="947"/>
      <c r="N52" s="946"/>
      <c r="O52" s="947"/>
      <c r="P52" s="946"/>
      <c r="Q52" s="955"/>
      <c r="R52" s="104"/>
      <c r="S52" s="104"/>
      <c r="T52" s="104"/>
      <c r="U52" s="883"/>
      <c r="V52" s="884"/>
      <c r="Y52" s="876" t="s">
        <v>259</v>
      </c>
      <c r="Z52" s="877"/>
      <c r="AA52" s="877"/>
      <c r="AB52" s="878"/>
      <c r="AC52" s="124" t="s">
        <v>253</v>
      </c>
      <c r="AD52" s="124"/>
      <c r="AE52" s="124"/>
      <c r="AF52" s="124"/>
      <c r="AG52" s="125" t="s">
        <v>258</v>
      </c>
      <c r="AH52" s="126"/>
      <c r="AI52" s="127"/>
      <c r="AJ52" s="832" t="s">
        <v>257</v>
      </c>
      <c r="AK52" s="832"/>
      <c r="AL52" s="832"/>
      <c r="AM52" s="832">
        <f>ROUNDDOWN(MIN(IF(AND($G$15="有り",D51&lt;=3.6),130000*D51,0),390000),-3)</f>
        <v>0</v>
      </c>
      <c r="AN52" s="832"/>
      <c r="AO52" s="874"/>
      <c r="AP52" s="186"/>
      <c r="AQ52" s="882" t="s">
        <v>397</v>
      </c>
      <c r="AR52" s="833" t="s">
        <v>396</v>
      </c>
      <c r="AS52" s="833"/>
      <c r="AT52" s="833"/>
      <c r="AU52" s="833"/>
      <c r="AV52" s="833"/>
      <c r="AW52" s="833"/>
      <c r="AX52" s="833"/>
      <c r="AY52" s="833"/>
      <c r="AZ52" s="833"/>
      <c r="BA52" s="833"/>
      <c r="BB52" s="816" t="s">
        <v>314</v>
      </c>
      <c r="BC52" s="817"/>
      <c r="BD52" s="817"/>
      <c r="BE52" s="818"/>
      <c r="BF52" s="831">
        <f>ROUND(U51,2)*50000</f>
        <v>0</v>
      </c>
      <c r="BG52" s="831"/>
      <c r="BH52" s="874"/>
      <c r="BI52" s="133" t="s">
        <v>315</v>
      </c>
    </row>
    <row r="53" spans="2:62" ht="5.0999999999999996" customHeight="1">
      <c r="B53" s="940"/>
      <c r="C53" s="941"/>
      <c r="D53" s="942"/>
      <c r="E53" s="943"/>
      <c r="F53" s="946"/>
      <c r="G53" s="947"/>
      <c r="H53" s="946"/>
      <c r="I53" s="864"/>
      <c r="J53" s="946"/>
      <c r="K53" s="947"/>
      <c r="L53" s="946"/>
      <c r="M53" s="947"/>
      <c r="N53" s="946"/>
      <c r="O53" s="947"/>
      <c r="P53" s="946"/>
      <c r="Q53" s="955"/>
      <c r="R53" s="104"/>
      <c r="S53" s="104"/>
      <c r="T53" s="104"/>
      <c r="U53" s="883"/>
      <c r="V53" s="884"/>
      <c r="Y53" s="879"/>
      <c r="Z53" s="880"/>
      <c r="AA53" s="880"/>
      <c r="AB53" s="881"/>
      <c r="AC53" s="124" t="s">
        <v>250</v>
      </c>
      <c r="AD53" s="124"/>
      <c r="AE53" s="124"/>
      <c r="AF53" s="124"/>
      <c r="AG53" s="125" t="s">
        <v>256</v>
      </c>
      <c r="AH53" s="126"/>
      <c r="AI53" s="127"/>
      <c r="AJ53" s="832" t="s">
        <v>255</v>
      </c>
      <c r="AK53" s="832"/>
      <c r="AL53" s="832"/>
      <c r="AM53" s="832">
        <f>ROUNDDOWN(MIN(IF(AND(OR($G$15="無し",$G$15=""),D51&lt;=3.6),120000*D51,0),360000),-3)</f>
        <v>0</v>
      </c>
      <c r="AN53" s="832"/>
      <c r="AO53" s="874"/>
      <c r="AP53" s="186"/>
      <c r="AQ53" s="882"/>
      <c r="AR53" s="833" t="s">
        <v>395</v>
      </c>
      <c r="AS53" s="833"/>
      <c r="AT53" s="833"/>
      <c r="AU53" s="833"/>
      <c r="AV53" s="833"/>
      <c r="AW53" s="833"/>
      <c r="AX53" s="833"/>
      <c r="AY53" s="833"/>
      <c r="AZ53" s="833"/>
      <c r="BA53" s="833"/>
      <c r="BB53" s="816" t="s">
        <v>316</v>
      </c>
      <c r="BC53" s="817"/>
      <c r="BD53" s="817"/>
      <c r="BE53" s="818"/>
      <c r="BF53" s="831">
        <f>ROUND(V51,2)*20000</f>
        <v>0</v>
      </c>
      <c r="BG53" s="831"/>
      <c r="BH53" s="874"/>
      <c r="BI53" s="133" t="s">
        <v>317</v>
      </c>
    </row>
    <row r="54" spans="2:62" ht="5.0999999999999996" customHeight="1">
      <c r="B54" s="940"/>
      <c r="C54" s="941"/>
      <c r="D54" s="942"/>
      <c r="E54" s="943"/>
      <c r="F54" s="946"/>
      <c r="G54" s="947"/>
      <c r="H54" s="946"/>
      <c r="I54" s="864"/>
      <c r="J54" s="946"/>
      <c r="K54" s="947"/>
      <c r="L54" s="946"/>
      <c r="M54" s="947"/>
      <c r="N54" s="946"/>
      <c r="O54" s="947"/>
      <c r="P54" s="946"/>
      <c r="Q54" s="955"/>
      <c r="R54" s="104"/>
      <c r="S54" s="104"/>
      <c r="T54" s="104"/>
      <c r="U54" s="883"/>
      <c r="V54" s="884"/>
      <c r="Y54" s="876" t="s">
        <v>254</v>
      </c>
      <c r="Z54" s="877"/>
      <c r="AA54" s="877"/>
      <c r="AB54" s="878"/>
      <c r="AC54" s="124" t="s">
        <v>253</v>
      </c>
      <c r="AD54" s="124"/>
      <c r="AE54" s="124"/>
      <c r="AF54" s="124"/>
      <c r="AG54" s="125" t="s">
        <v>252</v>
      </c>
      <c r="AH54" s="126"/>
      <c r="AI54" s="127"/>
      <c r="AJ54" s="832" t="s">
        <v>251</v>
      </c>
      <c r="AK54" s="832"/>
      <c r="AL54" s="832"/>
      <c r="AM54" s="832">
        <f>ROUNDDOWN(IF(AND($G$15="有り",D51&gt;3.6),110000*D51,0),-3)</f>
        <v>0</v>
      </c>
      <c r="AN54" s="832"/>
      <c r="AO54" s="874"/>
      <c r="AP54" s="184"/>
      <c r="AQ54" s="839" t="s">
        <v>394</v>
      </c>
      <c r="AR54" s="840" t="s">
        <v>318</v>
      </c>
      <c r="AS54" s="841"/>
      <c r="AT54" s="841"/>
      <c r="AU54" s="841"/>
      <c r="AV54" s="841"/>
      <c r="AW54" s="841"/>
      <c r="AX54" s="841"/>
      <c r="AY54" s="841"/>
      <c r="AZ54" s="841"/>
      <c r="BA54" s="841"/>
      <c r="BB54" s="816" t="s">
        <v>316</v>
      </c>
      <c r="BC54" s="817"/>
      <c r="BD54" s="817"/>
      <c r="BE54" s="818"/>
      <c r="BF54" s="831">
        <f>N51*20000</f>
        <v>0</v>
      </c>
      <c r="BG54" s="831"/>
      <c r="BH54" s="874"/>
      <c r="BI54" s="133" t="s">
        <v>319</v>
      </c>
      <c r="BJ54" s="185"/>
    </row>
    <row r="55" spans="2:62" ht="5.0999999999999996" customHeight="1">
      <c r="B55" s="940"/>
      <c r="C55" s="941"/>
      <c r="D55" s="942"/>
      <c r="E55" s="943"/>
      <c r="F55" s="948"/>
      <c r="G55" s="949"/>
      <c r="H55" s="948"/>
      <c r="I55" s="951"/>
      <c r="J55" s="948"/>
      <c r="K55" s="949"/>
      <c r="L55" s="948"/>
      <c r="M55" s="949"/>
      <c r="N55" s="948"/>
      <c r="O55" s="949"/>
      <c r="P55" s="948"/>
      <c r="Q55" s="956"/>
      <c r="R55" s="104"/>
      <c r="S55" s="104"/>
      <c r="T55" s="104"/>
      <c r="U55" s="883"/>
      <c r="V55" s="884"/>
      <c r="Y55" s="879"/>
      <c r="Z55" s="880"/>
      <c r="AA55" s="880"/>
      <c r="AB55" s="881"/>
      <c r="AC55" s="124" t="s">
        <v>250</v>
      </c>
      <c r="AD55" s="124"/>
      <c r="AE55" s="124"/>
      <c r="AF55" s="124"/>
      <c r="AG55" s="125" t="s">
        <v>249</v>
      </c>
      <c r="AH55" s="126"/>
      <c r="AI55" s="127"/>
      <c r="AJ55" s="832" t="s">
        <v>248</v>
      </c>
      <c r="AK55" s="832"/>
      <c r="AL55" s="832"/>
      <c r="AM55" s="832">
        <f>ROUNDDOWN(IF(AND(OR($G$15="無し",$G$15=""),D51&gt;3.6),100000*D51,0),-3)</f>
        <v>0</v>
      </c>
      <c r="AN55" s="832"/>
      <c r="AO55" s="875"/>
      <c r="AP55" s="184"/>
      <c r="AQ55" s="839"/>
      <c r="AR55" s="840" t="s">
        <v>320</v>
      </c>
      <c r="AS55" s="841"/>
      <c r="AT55" s="841"/>
      <c r="AU55" s="841"/>
      <c r="AV55" s="841"/>
      <c r="AW55" s="841"/>
      <c r="AX55" s="841"/>
      <c r="AY55" s="841"/>
      <c r="AZ55" s="841"/>
      <c r="BA55" s="841"/>
      <c r="BB55" s="816" t="s">
        <v>321</v>
      </c>
      <c r="BC55" s="817"/>
      <c r="BD55" s="817"/>
      <c r="BE55" s="818"/>
      <c r="BF55" s="831">
        <f>P51*10000</f>
        <v>0</v>
      </c>
      <c r="BG55" s="831"/>
      <c r="BH55" s="875"/>
      <c r="BI55" s="133" t="s">
        <v>322</v>
      </c>
    </row>
    <row r="56" spans="2:62" ht="5.0999999999999996" customHeight="1">
      <c r="B56" s="940">
        <v>8</v>
      </c>
      <c r="C56" s="941"/>
      <c r="D56" s="942"/>
      <c r="E56" s="943"/>
      <c r="F56" s="944"/>
      <c r="G56" s="945"/>
      <c r="H56" s="944"/>
      <c r="I56" s="950"/>
      <c r="J56" s="952"/>
      <c r="K56" s="953"/>
      <c r="L56" s="944"/>
      <c r="M56" s="945"/>
      <c r="N56" s="944"/>
      <c r="O56" s="945"/>
      <c r="P56" s="944"/>
      <c r="Q56" s="954"/>
      <c r="R56" s="104"/>
      <c r="S56" s="104"/>
      <c r="T56" s="104"/>
      <c r="U56" s="883">
        <f>IFERROR(ROUND(D56*J56/F56,3),0)</f>
        <v>0</v>
      </c>
      <c r="V56" s="884">
        <f>IFERROR(ROUND(D56*L56/F56,3),0)</f>
        <v>0</v>
      </c>
      <c r="Y56" s="867" t="s">
        <v>309</v>
      </c>
      <c r="Z56" s="868"/>
      <c r="AA56" s="868"/>
      <c r="AB56" s="869"/>
      <c r="AC56" s="122" t="s">
        <v>260</v>
      </c>
      <c r="AD56" s="122"/>
      <c r="AE56" s="122"/>
      <c r="AF56" s="122"/>
      <c r="AG56" s="867" t="s">
        <v>310</v>
      </c>
      <c r="AH56" s="868"/>
      <c r="AI56" s="869"/>
      <c r="AJ56" s="870" t="s">
        <v>245</v>
      </c>
      <c r="AK56" s="871"/>
      <c r="AL56" s="872"/>
      <c r="AM56" s="189" t="s">
        <v>399</v>
      </c>
      <c r="AN56" s="188">
        <f>B56</f>
        <v>8</v>
      </c>
      <c r="AO56" s="873">
        <f>MAX(AM57:AN60)</f>
        <v>0</v>
      </c>
      <c r="AQ56" s="187"/>
      <c r="AR56" s="885" t="s">
        <v>398</v>
      </c>
      <c r="AS56" s="885"/>
      <c r="AT56" s="885"/>
      <c r="AU56" s="885"/>
      <c r="AV56" s="885"/>
      <c r="AW56" s="885"/>
      <c r="AX56" s="885"/>
      <c r="AY56" s="885"/>
      <c r="AZ56" s="885"/>
      <c r="BA56" s="885"/>
      <c r="BB56" s="886" t="s">
        <v>246</v>
      </c>
      <c r="BC56" s="887"/>
      <c r="BD56" s="887"/>
      <c r="BE56" s="888"/>
      <c r="BF56" s="889" t="s">
        <v>236</v>
      </c>
      <c r="BG56" s="890"/>
      <c r="BH56" s="873">
        <f>IFERROR(ROUNDDOWN(SUM(BF57:BG60),-3),0)</f>
        <v>0</v>
      </c>
    </row>
    <row r="57" spans="2:62" ht="5.0999999999999996" customHeight="1">
      <c r="B57" s="940"/>
      <c r="C57" s="941"/>
      <c r="D57" s="942"/>
      <c r="E57" s="943"/>
      <c r="F57" s="946"/>
      <c r="G57" s="947"/>
      <c r="H57" s="946"/>
      <c r="I57" s="864"/>
      <c r="J57" s="946"/>
      <c r="K57" s="947"/>
      <c r="L57" s="946"/>
      <c r="M57" s="947"/>
      <c r="N57" s="946"/>
      <c r="O57" s="947"/>
      <c r="P57" s="946"/>
      <c r="Q57" s="955"/>
      <c r="R57" s="104"/>
      <c r="S57" s="104"/>
      <c r="T57" s="104"/>
      <c r="U57" s="883"/>
      <c r="V57" s="884"/>
      <c r="Y57" s="876" t="s">
        <v>259</v>
      </c>
      <c r="Z57" s="877"/>
      <c r="AA57" s="877"/>
      <c r="AB57" s="878"/>
      <c r="AC57" s="124" t="s">
        <v>253</v>
      </c>
      <c r="AD57" s="124"/>
      <c r="AE57" s="124"/>
      <c r="AF57" s="124"/>
      <c r="AG57" s="125" t="s">
        <v>258</v>
      </c>
      <c r="AH57" s="126"/>
      <c r="AI57" s="127"/>
      <c r="AJ57" s="832" t="s">
        <v>257</v>
      </c>
      <c r="AK57" s="832"/>
      <c r="AL57" s="832"/>
      <c r="AM57" s="832">
        <f>ROUNDDOWN(MIN(IF(AND($G$15="有り",D56&lt;=3.6),130000*D56,0),390000),-3)</f>
        <v>0</v>
      </c>
      <c r="AN57" s="832"/>
      <c r="AO57" s="874"/>
      <c r="AP57" s="186"/>
      <c r="AQ57" s="882" t="s">
        <v>397</v>
      </c>
      <c r="AR57" s="833" t="s">
        <v>396</v>
      </c>
      <c r="AS57" s="833"/>
      <c r="AT57" s="833"/>
      <c r="AU57" s="833"/>
      <c r="AV57" s="833"/>
      <c r="AW57" s="833"/>
      <c r="AX57" s="833"/>
      <c r="AY57" s="833"/>
      <c r="AZ57" s="833"/>
      <c r="BA57" s="833"/>
      <c r="BB57" s="816" t="s">
        <v>314</v>
      </c>
      <c r="BC57" s="817"/>
      <c r="BD57" s="817"/>
      <c r="BE57" s="818"/>
      <c r="BF57" s="831">
        <f>ROUND(U56,2)*50000</f>
        <v>0</v>
      </c>
      <c r="BG57" s="831"/>
      <c r="BH57" s="874"/>
      <c r="BI57" s="133" t="s">
        <v>315</v>
      </c>
    </row>
    <row r="58" spans="2:62" ht="5.0999999999999996" customHeight="1">
      <c r="B58" s="940"/>
      <c r="C58" s="941"/>
      <c r="D58" s="942"/>
      <c r="E58" s="943"/>
      <c r="F58" s="946"/>
      <c r="G58" s="947"/>
      <c r="H58" s="946"/>
      <c r="I58" s="864"/>
      <c r="J58" s="946"/>
      <c r="K58" s="947"/>
      <c r="L58" s="946"/>
      <c r="M58" s="947"/>
      <c r="N58" s="946"/>
      <c r="O58" s="947"/>
      <c r="P58" s="946"/>
      <c r="Q58" s="955"/>
      <c r="R58" s="104"/>
      <c r="S58" s="104"/>
      <c r="T58" s="104"/>
      <c r="U58" s="883"/>
      <c r="V58" s="884"/>
      <c r="Y58" s="879"/>
      <c r="Z58" s="880"/>
      <c r="AA58" s="880"/>
      <c r="AB58" s="881"/>
      <c r="AC58" s="124" t="s">
        <v>250</v>
      </c>
      <c r="AD58" s="124"/>
      <c r="AE58" s="124"/>
      <c r="AF58" s="124"/>
      <c r="AG58" s="125" t="s">
        <v>256</v>
      </c>
      <c r="AH58" s="126"/>
      <c r="AI58" s="127"/>
      <c r="AJ58" s="832" t="s">
        <v>255</v>
      </c>
      <c r="AK58" s="832"/>
      <c r="AL58" s="832"/>
      <c r="AM58" s="832">
        <f>ROUNDDOWN(MIN(IF(AND(OR($G$15="無し",$G$15=""),D56&lt;=3.6),120000*D56,0),360000),-3)</f>
        <v>0</v>
      </c>
      <c r="AN58" s="832"/>
      <c r="AO58" s="874"/>
      <c r="AP58" s="186"/>
      <c r="AQ58" s="882"/>
      <c r="AR58" s="833" t="s">
        <v>395</v>
      </c>
      <c r="AS58" s="833"/>
      <c r="AT58" s="833"/>
      <c r="AU58" s="833"/>
      <c r="AV58" s="833"/>
      <c r="AW58" s="833"/>
      <c r="AX58" s="833"/>
      <c r="AY58" s="833"/>
      <c r="AZ58" s="833"/>
      <c r="BA58" s="833"/>
      <c r="BB58" s="816" t="s">
        <v>316</v>
      </c>
      <c r="BC58" s="817"/>
      <c r="BD58" s="817"/>
      <c r="BE58" s="818"/>
      <c r="BF58" s="831">
        <f>ROUND(V56,2)*20000</f>
        <v>0</v>
      </c>
      <c r="BG58" s="831"/>
      <c r="BH58" s="874"/>
      <c r="BI58" s="133" t="s">
        <v>317</v>
      </c>
    </row>
    <row r="59" spans="2:62" ht="5.0999999999999996" customHeight="1">
      <c r="B59" s="940"/>
      <c r="C59" s="941"/>
      <c r="D59" s="942"/>
      <c r="E59" s="943"/>
      <c r="F59" s="946"/>
      <c r="G59" s="947"/>
      <c r="H59" s="946"/>
      <c r="I59" s="864"/>
      <c r="J59" s="946"/>
      <c r="K59" s="947"/>
      <c r="L59" s="946"/>
      <c r="M59" s="947"/>
      <c r="N59" s="946"/>
      <c r="O59" s="947"/>
      <c r="P59" s="946"/>
      <c r="Q59" s="955"/>
      <c r="R59" s="104"/>
      <c r="S59" s="104"/>
      <c r="T59" s="104"/>
      <c r="U59" s="883"/>
      <c r="V59" s="884"/>
      <c r="Y59" s="876" t="s">
        <v>254</v>
      </c>
      <c r="Z59" s="877"/>
      <c r="AA59" s="877"/>
      <c r="AB59" s="878"/>
      <c r="AC59" s="124" t="s">
        <v>253</v>
      </c>
      <c r="AD59" s="124"/>
      <c r="AE59" s="124"/>
      <c r="AF59" s="124"/>
      <c r="AG59" s="125" t="s">
        <v>252</v>
      </c>
      <c r="AH59" s="126"/>
      <c r="AI59" s="127"/>
      <c r="AJ59" s="832" t="s">
        <v>251</v>
      </c>
      <c r="AK59" s="832"/>
      <c r="AL59" s="832"/>
      <c r="AM59" s="832">
        <f>ROUNDDOWN(IF(AND($G$15="有り",D56&gt;3.6),110000*D56,0),-3)</f>
        <v>0</v>
      </c>
      <c r="AN59" s="832"/>
      <c r="AO59" s="874"/>
      <c r="AP59" s="184"/>
      <c r="AQ59" s="839" t="s">
        <v>394</v>
      </c>
      <c r="AR59" s="840" t="s">
        <v>318</v>
      </c>
      <c r="AS59" s="841"/>
      <c r="AT59" s="841"/>
      <c r="AU59" s="841"/>
      <c r="AV59" s="841"/>
      <c r="AW59" s="841"/>
      <c r="AX59" s="841"/>
      <c r="AY59" s="841"/>
      <c r="AZ59" s="841"/>
      <c r="BA59" s="841"/>
      <c r="BB59" s="816" t="s">
        <v>316</v>
      </c>
      <c r="BC59" s="817"/>
      <c r="BD59" s="817"/>
      <c r="BE59" s="818"/>
      <c r="BF59" s="831">
        <f>N56*20000</f>
        <v>0</v>
      </c>
      <c r="BG59" s="831"/>
      <c r="BH59" s="874"/>
      <c r="BI59" s="133" t="s">
        <v>319</v>
      </c>
      <c r="BJ59" s="185"/>
    </row>
    <row r="60" spans="2:62" ht="5.0999999999999996" customHeight="1">
      <c r="B60" s="940"/>
      <c r="C60" s="941"/>
      <c r="D60" s="942"/>
      <c r="E60" s="943"/>
      <c r="F60" s="948"/>
      <c r="G60" s="949"/>
      <c r="H60" s="948"/>
      <c r="I60" s="951"/>
      <c r="J60" s="948"/>
      <c r="K60" s="949"/>
      <c r="L60" s="948"/>
      <c r="M60" s="949"/>
      <c r="N60" s="948"/>
      <c r="O60" s="949"/>
      <c r="P60" s="948"/>
      <c r="Q60" s="956"/>
      <c r="R60" s="104"/>
      <c r="S60" s="104"/>
      <c r="T60" s="104"/>
      <c r="U60" s="883"/>
      <c r="V60" s="884"/>
      <c r="Y60" s="879"/>
      <c r="Z60" s="880"/>
      <c r="AA60" s="880"/>
      <c r="AB60" s="881"/>
      <c r="AC60" s="124" t="s">
        <v>250</v>
      </c>
      <c r="AD60" s="124"/>
      <c r="AE60" s="124"/>
      <c r="AF60" s="124"/>
      <c r="AG60" s="125" t="s">
        <v>249</v>
      </c>
      <c r="AH60" s="126"/>
      <c r="AI60" s="127"/>
      <c r="AJ60" s="832" t="s">
        <v>248</v>
      </c>
      <c r="AK60" s="832"/>
      <c r="AL60" s="832"/>
      <c r="AM60" s="832">
        <f>ROUNDDOWN(IF(AND(OR($G$15="無し",$G$15=""),D56&gt;3.6),100000*D56,0),-3)</f>
        <v>0</v>
      </c>
      <c r="AN60" s="832"/>
      <c r="AO60" s="875"/>
      <c r="AP60" s="184"/>
      <c r="AQ60" s="839"/>
      <c r="AR60" s="840" t="s">
        <v>320</v>
      </c>
      <c r="AS60" s="841"/>
      <c r="AT60" s="841"/>
      <c r="AU60" s="841"/>
      <c r="AV60" s="841"/>
      <c r="AW60" s="841"/>
      <c r="AX60" s="841"/>
      <c r="AY60" s="841"/>
      <c r="AZ60" s="841"/>
      <c r="BA60" s="841"/>
      <c r="BB60" s="816" t="s">
        <v>321</v>
      </c>
      <c r="BC60" s="817"/>
      <c r="BD60" s="817"/>
      <c r="BE60" s="818"/>
      <c r="BF60" s="831">
        <f>P56*10000</f>
        <v>0</v>
      </c>
      <c r="BG60" s="831"/>
      <c r="BH60" s="875"/>
      <c r="BI60" s="133" t="s">
        <v>322</v>
      </c>
    </row>
    <row r="61" spans="2:62" ht="5.0999999999999996" customHeight="1">
      <c r="B61" s="940">
        <v>9</v>
      </c>
      <c r="C61" s="941"/>
      <c r="D61" s="942"/>
      <c r="E61" s="943"/>
      <c r="F61" s="944"/>
      <c r="G61" s="945"/>
      <c r="H61" s="944"/>
      <c r="I61" s="950"/>
      <c r="J61" s="952"/>
      <c r="K61" s="953"/>
      <c r="L61" s="944"/>
      <c r="M61" s="945"/>
      <c r="N61" s="944"/>
      <c r="O61" s="945"/>
      <c r="P61" s="944"/>
      <c r="Q61" s="954"/>
      <c r="R61" s="104"/>
      <c r="S61" s="104"/>
      <c r="T61" s="104"/>
      <c r="U61" s="883">
        <f>IFERROR(ROUND(D61*J61/F61,3),0)</f>
        <v>0</v>
      </c>
      <c r="V61" s="884">
        <f>IFERROR(ROUND(D61*L61/F61,3),0)</f>
        <v>0</v>
      </c>
      <c r="Y61" s="867" t="s">
        <v>309</v>
      </c>
      <c r="Z61" s="868"/>
      <c r="AA61" s="868"/>
      <c r="AB61" s="869"/>
      <c r="AC61" s="122" t="s">
        <v>260</v>
      </c>
      <c r="AD61" s="122"/>
      <c r="AE61" s="122"/>
      <c r="AF61" s="122"/>
      <c r="AG61" s="867" t="s">
        <v>310</v>
      </c>
      <c r="AH61" s="868"/>
      <c r="AI61" s="869"/>
      <c r="AJ61" s="870" t="s">
        <v>245</v>
      </c>
      <c r="AK61" s="871"/>
      <c r="AL61" s="872"/>
      <c r="AM61" s="189" t="s">
        <v>399</v>
      </c>
      <c r="AN61" s="188">
        <f>B61</f>
        <v>9</v>
      </c>
      <c r="AO61" s="873">
        <f>MAX(AM62:AN65)</f>
        <v>0</v>
      </c>
      <c r="AQ61" s="187"/>
      <c r="AR61" s="885" t="s">
        <v>398</v>
      </c>
      <c r="AS61" s="885"/>
      <c r="AT61" s="885"/>
      <c r="AU61" s="885"/>
      <c r="AV61" s="885"/>
      <c r="AW61" s="885"/>
      <c r="AX61" s="885"/>
      <c r="AY61" s="885"/>
      <c r="AZ61" s="885"/>
      <c r="BA61" s="885"/>
      <c r="BB61" s="886" t="s">
        <v>246</v>
      </c>
      <c r="BC61" s="887"/>
      <c r="BD61" s="887"/>
      <c r="BE61" s="888"/>
      <c r="BF61" s="889" t="s">
        <v>236</v>
      </c>
      <c r="BG61" s="890"/>
      <c r="BH61" s="873">
        <f>IFERROR(ROUNDDOWN(SUM(BF62:BG65),-3),0)</f>
        <v>0</v>
      </c>
    </row>
    <row r="62" spans="2:62" ht="5.0999999999999996" customHeight="1">
      <c r="B62" s="940"/>
      <c r="C62" s="941"/>
      <c r="D62" s="942"/>
      <c r="E62" s="943"/>
      <c r="F62" s="946"/>
      <c r="G62" s="947"/>
      <c r="H62" s="946"/>
      <c r="I62" s="864"/>
      <c r="J62" s="946"/>
      <c r="K62" s="947"/>
      <c r="L62" s="946"/>
      <c r="M62" s="947"/>
      <c r="N62" s="946"/>
      <c r="O62" s="947"/>
      <c r="P62" s="946"/>
      <c r="Q62" s="955"/>
      <c r="R62" s="104"/>
      <c r="S62" s="104"/>
      <c r="T62" s="104"/>
      <c r="U62" s="883"/>
      <c r="V62" s="884"/>
      <c r="Y62" s="876" t="s">
        <v>259</v>
      </c>
      <c r="Z62" s="877"/>
      <c r="AA62" s="877"/>
      <c r="AB62" s="878"/>
      <c r="AC62" s="124" t="s">
        <v>253</v>
      </c>
      <c r="AD62" s="124"/>
      <c r="AE62" s="124"/>
      <c r="AF62" s="124"/>
      <c r="AG62" s="125" t="s">
        <v>258</v>
      </c>
      <c r="AH62" s="126"/>
      <c r="AI62" s="127"/>
      <c r="AJ62" s="832" t="s">
        <v>257</v>
      </c>
      <c r="AK62" s="832"/>
      <c r="AL62" s="832"/>
      <c r="AM62" s="832">
        <f>ROUNDDOWN(MIN(IF(AND($G$15="有り",D61&lt;=3.6),130000*D61,0),390000),-3)</f>
        <v>0</v>
      </c>
      <c r="AN62" s="832"/>
      <c r="AO62" s="874"/>
      <c r="AP62" s="186"/>
      <c r="AQ62" s="882" t="s">
        <v>397</v>
      </c>
      <c r="AR62" s="833" t="s">
        <v>396</v>
      </c>
      <c r="AS62" s="833"/>
      <c r="AT62" s="833"/>
      <c r="AU62" s="833"/>
      <c r="AV62" s="833"/>
      <c r="AW62" s="833"/>
      <c r="AX62" s="833"/>
      <c r="AY62" s="833"/>
      <c r="AZ62" s="833"/>
      <c r="BA62" s="833"/>
      <c r="BB62" s="816" t="s">
        <v>314</v>
      </c>
      <c r="BC62" s="817"/>
      <c r="BD62" s="817"/>
      <c r="BE62" s="818"/>
      <c r="BF62" s="831">
        <f>ROUND(U61,2)*50000</f>
        <v>0</v>
      </c>
      <c r="BG62" s="831"/>
      <c r="BH62" s="874"/>
      <c r="BI62" s="133" t="s">
        <v>315</v>
      </c>
    </row>
    <row r="63" spans="2:62" ht="5.0999999999999996" customHeight="1">
      <c r="B63" s="940"/>
      <c r="C63" s="941"/>
      <c r="D63" s="942"/>
      <c r="E63" s="943"/>
      <c r="F63" s="946"/>
      <c r="G63" s="947"/>
      <c r="H63" s="946"/>
      <c r="I63" s="864"/>
      <c r="J63" s="946"/>
      <c r="K63" s="947"/>
      <c r="L63" s="946"/>
      <c r="M63" s="947"/>
      <c r="N63" s="946"/>
      <c r="O63" s="947"/>
      <c r="P63" s="946"/>
      <c r="Q63" s="955"/>
      <c r="R63" s="104"/>
      <c r="S63" s="104"/>
      <c r="T63" s="104"/>
      <c r="U63" s="883"/>
      <c r="V63" s="884"/>
      <c r="Y63" s="879"/>
      <c r="Z63" s="880"/>
      <c r="AA63" s="880"/>
      <c r="AB63" s="881"/>
      <c r="AC63" s="124" t="s">
        <v>250</v>
      </c>
      <c r="AD63" s="124"/>
      <c r="AE63" s="124"/>
      <c r="AF63" s="124"/>
      <c r="AG63" s="125" t="s">
        <v>256</v>
      </c>
      <c r="AH63" s="126"/>
      <c r="AI63" s="127"/>
      <c r="AJ63" s="832" t="s">
        <v>255</v>
      </c>
      <c r="AK63" s="832"/>
      <c r="AL63" s="832"/>
      <c r="AM63" s="832">
        <f>ROUNDDOWN(MIN(IF(AND(OR($G$15="無し",$G$15=""),D61&lt;=3.6),120000*D61,0),360000),-3)</f>
        <v>0</v>
      </c>
      <c r="AN63" s="832"/>
      <c r="AO63" s="874"/>
      <c r="AP63" s="186"/>
      <c r="AQ63" s="882"/>
      <c r="AR63" s="833" t="s">
        <v>395</v>
      </c>
      <c r="AS63" s="833"/>
      <c r="AT63" s="833"/>
      <c r="AU63" s="833"/>
      <c r="AV63" s="833"/>
      <c r="AW63" s="833"/>
      <c r="AX63" s="833"/>
      <c r="AY63" s="833"/>
      <c r="AZ63" s="833"/>
      <c r="BA63" s="833"/>
      <c r="BB63" s="816" t="s">
        <v>316</v>
      </c>
      <c r="BC63" s="817"/>
      <c r="BD63" s="817"/>
      <c r="BE63" s="818"/>
      <c r="BF63" s="831">
        <f>ROUND(V61,2)*20000</f>
        <v>0</v>
      </c>
      <c r="BG63" s="831"/>
      <c r="BH63" s="874"/>
      <c r="BI63" s="133" t="s">
        <v>317</v>
      </c>
    </row>
    <row r="64" spans="2:62" ht="5.0999999999999996" customHeight="1">
      <c r="B64" s="940"/>
      <c r="C64" s="941"/>
      <c r="D64" s="942"/>
      <c r="E64" s="943"/>
      <c r="F64" s="946"/>
      <c r="G64" s="947"/>
      <c r="H64" s="946"/>
      <c r="I64" s="864"/>
      <c r="J64" s="946"/>
      <c r="K64" s="947"/>
      <c r="L64" s="946"/>
      <c r="M64" s="947"/>
      <c r="N64" s="946"/>
      <c r="O64" s="947"/>
      <c r="P64" s="946"/>
      <c r="Q64" s="955"/>
      <c r="R64" s="104"/>
      <c r="S64" s="104"/>
      <c r="T64" s="104"/>
      <c r="U64" s="883"/>
      <c r="V64" s="884"/>
      <c r="Y64" s="876" t="s">
        <v>254</v>
      </c>
      <c r="Z64" s="877"/>
      <c r="AA64" s="877"/>
      <c r="AB64" s="878"/>
      <c r="AC64" s="124" t="s">
        <v>253</v>
      </c>
      <c r="AD64" s="124"/>
      <c r="AE64" s="124"/>
      <c r="AF64" s="124"/>
      <c r="AG64" s="125" t="s">
        <v>252</v>
      </c>
      <c r="AH64" s="126"/>
      <c r="AI64" s="127"/>
      <c r="AJ64" s="832" t="s">
        <v>251</v>
      </c>
      <c r="AK64" s="832"/>
      <c r="AL64" s="832"/>
      <c r="AM64" s="832">
        <f>ROUNDDOWN(IF(AND($G$15="有り",D61&gt;3.6),110000*D61,0),-3)</f>
        <v>0</v>
      </c>
      <c r="AN64" s="832"/>
      <c r="AO64" s="874"/>
      <c r="AP64" s="184"/>
      <c r="AQ64" s="839" t="s">
        <v>394</v>
      </c>
      <c r="AR64" s="840" t="s">
        <v>318</v>
      </c>
      <c r="AS64" s="841"/>
      <c r="AT64" s="841"/>
      <c r="AU64" s="841"/>
      <c r="AV64" s="841"/>
      <c r="AW64" s="841"/>
      <c r="AX64" s="841"/>
      <c r="AY64" s="841"/>
      <c r="AZ64" s="841"/>
      <c r="BA64" s="841"/>
      <c r="BB64" s="816" t="s">
        <v>316</v>
      </c>
      <c r="BC64" s="817"/>
      <c r="BD64" s="817"/>
      <c r="BE64" s="818"/>
      <c r="BF64" s="831">
        <f>N61*20000</f>
        <v>0</v>
      </c>
      <c r="BG64" s="831"/>
      <c r="BH64" s="874"/>
      <c r="BI64" s="133" t="s">
        <v>319</v>
      </c>
      <c r="BJ64" s="185"/>
    </row>
    <row r="65" spans="2:62" ht="5.0999999999999996" customHeight="1">
      <c r="B65" s="940"/>
      <c r="C65" s="941"/>
      <c r="D65" s="942"/>
      <c r="E65" s="943"/>
      <c r="F65" s="948"/>
      <c r="G65" s="949"/>
      <c r="H65" s="948"/>
      <c r="I65" s="951"/>
      <c r="J65" s="948"/>
      <c r="K65" s="949"/>
      <c r="L65" s="948"/>
      <c r="M65" s="949"/>
      <c r="N65" s="948"/>
      <c r="O65" s="949"/>
      <c r="P65" s="948"/>
      <c r="Q65" s="956"/>
      <c r="R65" s="104"/>
      <c r="S65" s="104"/>
      <c r="T65" s="104"/>
      <c r="U65" s="883"/>
      <c r="V65" s="884"/>
      <c r="Y65" s="879"/>
      <c r="Z65" s="880"/>
      <c r="AA65" s="880"/>
      <c r="AB65" s="881"/>
      <c r="AC65" s="124" t="s">
        <v>250</v>
      </c>
      <c r="AD65" s="124"/>
      <c r="AE65" s="124"/>
      <c r="AF65" s="124"/>
      <c r="AG65" s="125" t="s">
        <v>249</v>
      </c>
      <c r="AH65" s="126"/>
      <c r="AI65" s="127"/>
      <c r="AJ65" s="832" t="s">
        <v>248</v>
      </c>
      <c r="AK65" s="832"/>
      <c r="AL65" s="832"/>
      <c r="AM65" s="832">
        <f>ROUNDDOWN(IF(AND(OR($G$15="無し",$G$15=""),D61&gt;3.6),100000*D61,0),-3)</f>
        <v>0</v>
      </c>
      <c r="AN65" s="832"/>
      <c r="AO65" s="875"/>
      <c r="AP65" s="184"/>
      <c r="AQ65" s="839"/>
      <c r="AR65" s="840" t="s">
        <v>320</v>
      </c>
      <c r="AS65" s="841"/>
      <c r="AT65" s="841"/>
      <c r="AU65" s="841"/>
      <c r="AV65" s="841"/>
      <c r="AW65" s="841"/>
      <c r="AX65" s="841"/>
      <c r="AY65" s="841"/>
      <c r="AZ65" s="841"/>
      <c r="BA65" s="841"/>
      <c r="BB65" s="816" t="s">
        <v>321</v>
      </c>
      <c r="BC65" s="817"/>
      <c r="BD65" s="817"/>
      <c r="BE65" s="818"/>
      <c r="BF65" s="831">
        <f>P61*10000</f>
        <v>0</v>
      </c>
      <c r="BG65" s="831"/>
      <c r="BH65" s="875"/>
      <c r="BI65" s="133" t="s">
        <v>322</v>
      </c>
    </row>
    <row r="66" spans="2:62" ht="5.0999999999999996" customHeight="1">
      <c r="B66" s="940">
        <v>10</v>
      </c>
      <c r="C66" s="941"/>
      <c r="D66" s="942"/>
      <c r="E66" s="943"/>
      <c r="F66" s="944"/>
      <c r="G66" s="945"/>
      <c r="H66" s="944"/>
      <c r="I66" s="950"/>
      <c r="J66" s="952"/>
      <c r="K66" s="953"/>
      <c r="L66" s="944"/>
      <c r="M66" s="945"/>
      <c r="N66" s="944"/>
      <c r="O66" s="945"/>
      <c r="P66" s="944"/>
      <c r="Q66" s="954"/>
      <c r="R66" s="104"/>
      <c r="S66" s="104"/>
      <c r="T66" s="104"/>
      <c r="U66" s="883">
        <f>IFERROR(ROUND(D66*J66/F66,3),0)</f>
        <v>0</v>
      </c>
      <c r="V66" s="884">
        <f>IFERROR(ROUND(D66*L66/F66,3),0)</f>
        <v>0</v>
      </c>
      <c r="Y66" s="867" t="s">
        <v>309</v>
      </c>
      <c r="Z66" s="868"/>
      <c r="AA66" s="868"/>
      <c r="AB66" s="869"/>
      <c r="AC66" s="122" t="s">
        <v>260</v>
      </c>
      <c r="AD66" s="122"/>
      <c r="AE66" s="122"/>
      <c r="AF66" s="122"/>
      <c r="AG66" s="867" t="s">
        <v>310</v>
      </c>
      <c r="AH66" s="868"/>
      <c r="AI66" s="869"/>
      <c r="AJ66" s="870" t="s">
        <v>245</v>
      </c>
      <c r="AK66" s="871"/>
      <c r="AL66" s="872"/>
      <c r="AM66" s="189" t="s">
        <v>399</v>
      </c>
      <c r="AN66" s="188">
        <f>B66</f>
        <v>10</v>
      </c>
      <c r="AO66" s="873">
        <f>MAX(AM67:AN70)</f>
        <v>0</v>
      </c>
      <c r="AQ66" s="187"/>
      <c r="AR66" s="885" t="s">
        <v>398</v>
      </c>
      <c r="AS66" s="885"/>
      <c r="AT66" s="885"/>
      <c r="AU66" s="885"/>
      <c r="AV66" s="885"/>
      <c r="AW66" s="885"/>
      <c r="AX66" s="885"/>
      <c r="AY66" s="885"/>
      <c r="AZ66" s="885"/>
      <c r="BA66" s="885"/>
      <c r="BB66" s="886" t="s">
        <v>246</v>
      </c>
      <c r="BC66" s="887"/>
      <c r="BD66" s="887"/>
      <c r="BE66" s="888"/>
      <c r="BF66" s="889" t="s">
        <v>236</v>
      </c>
      <c r="BG66" s="890"/>
      <c r="BH66" s="873">
        <f>IFERROR(ROUNDDOWN(SUM(BF67:BG70),-3),0)</f>
        <v>0</v>
      </c>
    </row>
    <row r="67" spans="2:62" ht="5.0999999999999996" customHeight="1">
      <c r="B67" s="940"/>
      <c r="C67" s="941"/>
      <c r="D67" s="942"/>
      <c r="E67" s="943"/>
      <c r="F67" s="946"/>
      <c r="G67" s="947"/>
      <c r="H67" s="946"/>
      <c r="I67" s="864"/>
      <c r="J67" s="946"/>
      <c r="K67" s="947"/>
      <c r="L67" s="946"/>
      <c r="M67" s="947"/>
      <c r="N67" s="946"/>
      <c r="O67" s="947"/>
      <c r="P67" s="946"/>
      <c r="Q67" s="955"/>
      <c r="R67" s="104"/>
      <c r="S67" s="104"/>
      <c r="T67" s="104"/>
      <c r="U67" s="883"/>
      <c r="V67" s="884"/>
      <c r="Y67" s="876" t="s">
        <v>259</v>
      </c>
      <c r="Z67" s="877"/>
      <c r="AA67" s="877"/>
      <c r="AB67" s="878"/>
      <c r="AC67" s="124" t="s">
        <v>253</v>
      </c>
      <c r="AD67" s="124"/>
      <c r="AE67" s="124"/>
      <c r="AF67" s="124"/>
      <c r="AG67" s="125" t="s">
        <v>258</v>
      </c>
      <c r="AH67" s="126"/>
      <c r="AI67" s="127"/>
      <c r="AJ67" s="832" t="s">
        <v>257</v>
      </c>
      <c r="AK67" s="832"/>
      <c r="AL67" s="832"/>
      <c r="AM67" s="832">
        <f>ROUNDDOWN(MIN(IF(AND($G$15="有り",D66&lt;=3.6),130000*D66,0),390000),-3)</f>
        <v>0</v>
      </c>
      <c r="AN67" s="832"/>
      <c r="AO67" s="874"/>
      <c r="AP67" s="186"/>
      <c r="AQ67" s="882" t="s">
        <v>397</v>
      </c>
      <c r="AR67" s="833" t="s">
        <v>396</v>
      </c>
      <c r="AS67" s="833"/>
      <c r="AT67" s="833"/>
      <c r="AU67" s="833"/>
      <c r="AV67" s="833"/>
      <c r="AW67" s="833"/>
      <c r="AX67" s="833"/>
      <c r="AY67" s="833"/>
      <c r="AZ67" s="833"/>
      <c r="BA67" s="833"/>
      <c r="BB67" s="816" t="s">
        <v>314</v>
      </c>
      <c r="BC67" s="817"/>
      <c r="BD67" s="817"/>
      <c r="BE67" s="818"/>
      <c r="BF67" s="831">
        <f>ROUND(U66,2)*50000</f>
        <v>0</v>
      </c>
      <c r="BG67" s="831"/>
      <c r="BH67" s="874"/>
      <c r="BI67" s="133" t="s">
        <v>315</v>
      </c>
    </row>
    <row r="68" spans="2:62" ht="5.0999999999999996" customHeight="1">
      <c r="B68" s="940"/>
      <c r="C68" s="941"/>
      <c r="D68" s="942"/>
      <c r="E68" s="943"/>
      <c r="F68" s="946"/>
      <c r="G68" s="947"/>
      <c r="H68" s="946"/>
      <c r="I68" s="864"/>
      <c r="J68" s="946"/>
      <c r="K68" s="947"/>
      <c r="L68" s="946"/>
      <c r="M68" s="947"/>
      <c r="N68" s="946"/>
      <c r="O68" s="947"/>
      <c r="P68" s="946"/>
      <c r="Q68" s="955"/>
      <c r="R68" s="104"/>
      <c r="S68" s="104"/>
      <c r="T68" s="104"/>
      <c r="U68" s="883"/>
      <c r="V68" s="884"/>
      <c r="Y68" s="879"/>
      <c r="Z68" s="880"/>
      <c r="AA68" s="880"/>
      <c r="AB68" s="881"/>
      <c r="AC68" s="124" t="s">
        <v>250</v>
      </c>
      <c r="AD68" s="124"/>
      <c r="AE68" s="124"/>
      <c r="AF68" s="124"/>
      <c r="AG68" s="125" t="s">
        <v>256</v>
      </c>
      <c r="AH68" s="126"/>
      <c r="AI68" s="127"/>
      <c r="AJ68" s="832" t="s">
        <v>255</v>
      </c>
      <c r="AK68" s="832"/>
      <c r="AL68" s="832"/>
      <c r="AM68" s="832">
        <f>ROUNDDOWN(MIN(IF(AND(OR($G$15="無し",$G$15=""),D66&lt;=3.6),120000*D66,0),360000),-3)</f>
        <v>0</v>
      </c>
      <c r="AN68" s="832"/>
      <c r="AO68" s="874"/>
      <c r="AP68" s="186"/>
      <c r="AQ68" s="882"/>
      <c r="AR68" s="833" t="s">
        <v>395</v>
      </c>
      <c r="AS68" s="833"/>
      <c r="AT68" s="833"/>
      <c r="AU68" s="833"/>
      <c r="AV68" s="833"/>
      <c r="AW68" s="833"/>
      <c r="AX68" s="833"/>
      <c r="AY68" s="833"/>
      <c r="AZ68" s="833"/>
      <c r="BA68" s="833"/>
      <c r="BB68" s="816" t="s">
        <v>316</v>
      </c>
      <c r="BC68" s="817"/>
      <c r="BD68" s="817"/>
      <c r="BE68" s="818"/>
      <c r="BF68" s="831">
        <f>ROUND(V66,2)*20000</f>
        <v>0</v>
      </c>
      <c r="BG68" s="831"/>
      <c r="BH68" s="874"/>
      <c r="BI68" s="133" t="s">
        <v>317</v>
      </c>
    </row>
    <row r="69" spans="2:62" ht="5.0999999999999996" customHeight="1">
      <c r="B69" s="940"/>
      <c r="C69" s="941"/>
      <c r="D69" s="942"/>
      <c r="E69" s="943"/>
      <c r="F69" s="946"/>
      <c r="G69" s="947"/>
      <c r="H69" s="946"/>
      <c r="I69" s="864"/>
      <c r="J69" s="946"/>
      <c r="K69" s="947"/>
      <c r="L69" s="946"/>
      <c r="M69" s="947"/>
      <c r="N69" s="946"/>
      <c r="O69" s="947"/>
      <c r="P69" s="946"/>
      <c r="Q69" s="955"/>
      <c r="R69" s="104"/>
      <c r="S69" s="104"/>
      <c r="T69" s="104"/>
      <c r="U69" s="883"/>
      <c r="V69" s="884"/>
      <c r="Y69" s="876" t="s">
        <v>254</v>
      </c>
      <c r="Z69" s="877"/>
      <c r="AA69" s="877"/>
      <c r="AB69" s="878"/>
      <c r="AC69" s="124" t="s">
        <v>253</v>
      </c>
      <c r="AD69" s="124"/>
      <c r="AE69" s="124"/>
      <c r="AF69" s="124"/>
      <c r="AG69" s="125" t="s">
        <v>252</v>
      </c>
      <c r="AH69" s="126"/>
      <c r="AI69" s="127"/>
      <c r="AJ69" s="832" t="s">
        <v>251</v>
      </c>
      <c r="AK69" s="832"/>
      <c r="AL69" s="832"/>
      <c r="AM69" s="832">
        <f>ROUNDDOWN(IF(AND($G$15="有り",D66&gt;3.6),110000*D66,0),-3)</f>
        <v>0</v>
      </c>
      <c r="AN69" s="832"/>
      <c r="AO69" s="874"/>
      <c r="AP69" s="184"/>
      <c r="AQ69" s="839" t="s">
        <v>394</v>
      </c>
      <c r="AR69" s="840" t="s">
        <v>318</v>
      </c>
      <c r="AS69" s="841"/>
      <c r="AT69" s="841"/>
      <c r="AU69" s="841"/>
      <c r="AV69" s="841"/>
      <c r="AW69" s="841"/>
      <c r="AX69" s="841"/>
      <c r="AY69" s="841"/>
      <c r="AZ69" s="841"/>
      <c r="BA69" s="841"/>
      <c r="BB69" s="816" t="s">
        <v>316</v>
      </c>
      <c r="BC69" s="817"/>
      <c r="BD69" s="817"/>
      <c r="BE69" s="818"/>
      <c r="BF69" s="831">
        <f>N66*20000</f>
        <v>0</v>
      </c>
      <c r="BG69" s="831"/>
      <c r="BH69" s="874"/>
      <c r="BI69" s="133" t="s">
        <v>319</v>
      </c>
      <c r="BJ69" s="185"/>
    </row>
    <row r="70" spans="2:62" ht="5.0999999999999996" customHeight="1">
      <c r="B70" s="940"/>
      <c r="C70" s="941"/>
      <c r="D70" s="942"/>
      <c r="E70" s="943"/>
      <c r="F70" s="948"/>
      <c r="G70" s="949"/>
      <c r="H70" s="948"/>
      <c r="I70" s="951"/>
      <c r="J70" s="948"/>
      <c r="K70" s="949"/>
      <c r="L70" s="948"/>
      <c r="M70" s="949"/>
      <c r="N70" s="948"/>
      <c r="O70" s="949"/>
      <c r="P70" s="948"/>
      <c r="Q70" s="956"/>
      <c r="R70" s="104"/>
      <c r="S70" s="104"/>
      <c r="T70" s="104"/>
      <c r="U70" s="883"/>
      <c r="V70" s="884"/>
      <c r="Y70" s="879"/>
      <c r="Z70" s="880"/>
      <c r="AA70" s="880"/>
      <c r="AB70" s="881"/>
      <c r="AC70" s="124" t="s">
        <v>250</v>
      </c>
      <c r="AD70" s="124"/>
      <c r="AE70" s="124"/>
      <c r="AF70" s="124"/>
      <c r="AG70" s="125" t="s">
        <v>249</v>
      </c>
      <c r="AH70" s="126"/>
      <c r="AI70" s="127"/>
      <c r="AJ70" s="832" t="s">
        <v>248</v>
      </c>
      <c r="AK70" s="832"/>
      <c r="AL70" s="832"/>
      <c r="AM70" s="832">
        <f>ROUNDDOWN(IF(AND(OR($G$15="無し",$G$15=""),D66&gt;3.6),100000*D66,0),-3)</f>
        <v>0</v>
      </c>
      <c r="AN70" s="832"/>
      <c r="AO70" s="875"/>
      <c r="AP70" s="184"/>
      <c r="AQ70" s="839"/>
      <c r="AR70" s="840" t="s">
        <v>320</v>
      </c>
      <c r="AS70" s="841"/>
      <c r="AT70" s="841"/>
      <c r="AU70" s="841"/>
      <c r="AV70" s="841"/>
      <c r="AW70" s="841"/>
      <c r="AX70" s="841"/>
      <c r="AY70" s="841"/>
      <c r="AZ70" s="841"/>
      <c r="BA70" s="841"/>
      <c r="BB70" s="816" t="s">
        <v>321</v>
      </c>
      <c r="BC70" s="817"/>
      <c r="BD70" s="817"/>
      <c r="BE70" s="818"/>
      <c r="BF70" s="831">
        <f>P66*10000</f>
        <v>0</v>
      </c>
      <c r="BG70" s="831"/>
      <c r="BH70" s="875"/>
      <c r="BI70" s="133" t="s">
        <v>322</v>
      </c>
    </row>
    <row r="71" spans="2:62" ht="5.0999999999999996" customHeight="1">
      <c r="B71" s="940">
        <v>11</v>
      </c>
      <c r="C71" s="941"/>
      <c r="D71" s="942"/>
      <c r="E71" s="943"/>
      <c r="F71" s="944"/>
      <c r="G71" s="945"/>
      <c r="H71" s="944"/>
      <c r="I71" s="950"/>
      <c r="J71" s="952"/>
      <c r="K71" s="953"/>
      <c r="L71" s="944"/>
      <c r="M71" s="945"/>
      <c r="N71" s="944"/>
      <c r="O71" s="945"/>
      <c r="P71" s="944"/>
      <c r="Q71" s="954"/>
      <c r="R71" s="104"/>
      <c r="S71" s="104"/>
      <c r="T71" s="104"/>
      <c r="U71" s="883">
        <f>IFERROR(ROUND(D71*J71/F71,3),0)</f>
        <v>0</v>
      </c>
      <c r="V71" s="884">
        <f>IFERROR(ROUND(D71*L71/F71,3),0)</f>
        <v>0</v>
      </c>
      <c r="Y71" s="867" t="s">
        <v>309</v>
      </c>
      <c r="Z71" s="868"/>
      <c r="AA71" s="868"/>
      <c r="AB71" s="869"/>
      <c r="AC71" s="122" t="s">
        <v>260</v>
      </c>
      <c r="AD71" s="122"/>
      <c r="AE71" s="122"/>
      <c r="AF71" s="122"/>
      <c r="AG71" s="867" t="s">
        <v>310</v>
      </c>
      <c r="AH71" s="868"/>
      <c r="AI71" s="869"/>
      <c r="AJ71" s="870" t="s">
        <v>245</v>
      </c>
      <c r="AK71" s="871"/>
      <c r="AL71" s="872"/>
      <c r="AM71" s="189" t="s">
        <v>399</v>
      </c>
      <c r="AN71" s="188">
        <f>B71</f>
        <v>11</v>
      </c>
      <c r="AO71" s="873">
        <f>MAX(AM72:AN75)</f>
        <v>0</v>
      </c>
      <c r="AQ71" s="187"/>
      <c r="AR71" s="885" t="s">
        <v>398</v>
      </c>
      <c r="AS71" s="885"/>
      <c r="AT71" s="885"/>
      <c r="AU71" s="885"/>
      <c r="AV71" s="885"/>
      <c r="AW71" s="885"/>
      <c r="AX71" s="885"/>
      <c r="AY71" s="885"/>
      <c r="AZ71" s="885"/>
      <c r="BA71" s="885"/>
      <c r="BB71" s="886" t="s">
        <v>246</v>
      </c>
      <c r="BC71" s="887"/>
      <c r="BD71" s="887"/>
      <c r="BE71" s="888"/>
      <c r="BF71" s="889" t="s">
        <v>236</v>
      </c>
      <c r="BG71" s="890"/>
      <c r="BH71" s="873">
        <f>IFERROR(ROUNDDOWN(SUM(BF72:BG75),-3),0)</f>
        <v>0</v>
      </c>
    </row>
    <row r="72" spans="2:62" ht="5.0999999999999996" customHeight="1">
      <c r="B72" s="940"/>
      <c r="C72" s="941"/>
      <c r="D72" s="942"/>
      <c r="E72" s="943"/>
      <c r="F72" s="946"/>
      <c r="G72" s="947"/>
      <c r="H72" s="946"/>
      <c r="I72" s="864"/>
      <c r="J72" s="946"/>
      <c r="K72" s="947"/>
      <c r="L72" s="946"/>
      <c r="M72" s="947"/>
      <c r="N72" s="946"/>
      <c r="O72" s="947"/>
      <c r="P72" s="946"/>
      <c r="Q72" s="955"/>
      <c r="R72" s="104"/>
      <c r="S72" s="104"/>
      <c r="T72" s="104"/>
      <c r="U72" s="883"/>
      <c r="V72" s="884"/>
      <c r="Y72" s="876" t="s">
        <v>259</v>
      </c>
      <c r="Z72" s="877"/>
      <c r="AA72" s="877"/>
      <c r="AB72" s="878"/>
      <c r="AC72" s="124" t="s">
        <v>253</v>
      </c>
      <c r="AD72" s="124"/>
      <c r="AE72" s="124"/>
      <c r="AF72" s="124"/>
      <c r="AG72" s="125" t="s">
        <v>258</v>
      </c>
      <c r="AH72" s="126"/>
      <c r="AI72" s="127"/>
      <c r="AJ72" s="832" t="s">
        <v>257</v>
      </c>
      <c r="AK72" s="832"/>
      <c r="AL72" s="832"/>
      <c r="AM72" s="832">
        <f>ROUNDDOWN(MIN(IF(AND($G$15="有り",D71&lt;=3.6),130000*D71,0),390000),-3)</f>
        <v>0</v>
      </c>
      <c r="AN72" s="832"/>
      <c r="AO72" s="874"/>
      <c r="AP72" s="186"/>
      <c r="AQ72" s="882" t="s">
        <v>397</v>
      </c>
      <c r="AR72" s="833" t="s">
        <v>396</v>
      </c>
      <c r="AS72" s="833"/>
      <c r="AT72" s="833"/>
      <c r="AU72" s="833"/>
      <c r="AV72" s="833"/>
      <c r="AW72" s="833"/>
      <c r="AX72" s="833"/>
      <c r="AY72" s="833"/>
      <c r="AZ72" s="833"/>
      <c r="BA72" s="833"/>
      <c r="BB72" s="816" t="s">
        <v>314</v>
      </c>
      <c r="BC72" s="817"/>
      <c r="BD72" s="817"/>
      <c r="BE72" s="818"/>
      <c r="BF72" s="831">
        <f>ROUND(U71,2)*50000</f>
        <v>0</v>
      </c>
      <c r="BG72" s="831"/>
      <c r="BH72" s="874"/>
      <c r="BI72" s="133" t="s">
        <v>315</v>
      </c>
    </row>
    <row r="73" spans="2:62" ht="5.0999999999999996" customHeight="1">
      <c r="B73" s="940"/>
      <c r="C73" s="941"/>
      <c r="D73" s="942"/>
      <c r="E73" s="943"/>
      <c r="F73" s="946"/>
      <c r="G73" s="947"/>
      <c r="H73" s="946"/>
      <c r="I73" s="864"/>
      <c r="J73" s="946"/>
      <c r="K73" s="947"/>
      <c r="L73" s="946"/>
      <c r="M73" s="947"/>
      <c r="N73" s="946"/>
      <c r="O73" s="947"/>
      <c r="P73" s="946"/>
      <c r="Q73" s="955"/>
      <c r="R73" s="104"/>
      <c r="S73" s="104"/>
      <c r="T73" s="104"/>
      <c r="U73" s="883"/>
      <c r="V73" s="884"/>
      <c r="Y73" s="879"/>
      <c r="Z73" s="880"/>
      <c r="AA73" s="880"/>
      <c r="AB73" s="881"/>
      <c r="AC73" s="124" t="s">
        <v>250</v>
      </c>
      <c r="AD73" s="124"/>
      <c r="AE73" s="124"/>
      <c r="AF73" s="124"/>
      <c r="AG73" s="125" t="s">
        <v>256</v>
      </c>
      <c r="AH73" s="126"/>
      <c r="AI73" s="127"/>
      <c r="AJ73" s="832" t="s">
        <v>255</v>
      </c>
      <c r="AK73" s="832"/>
      <c r="AL73" s="832"/>
      <c r="AM73" s="832">
        <f>ROUNDDOWN(MIN(IF(AND(OR($G$15="無し",$G$15=""),D71&lt;=3.6),120000*D71,0),360000),-3)</f>
        <v>0</v>
      </c>
      <c r="AN73" s="832"/>
      <c r="AO73" s="874"/>
      <c r="AP73" s="186"/>
      <c r="AQ73" s="882"/>
      <c r="AR73" s="833" t="s">
        <v>395</v>
      </c>
      <c r="AS73" s="833"/>
      <c r="AT73" s="833"/>
      <c r="AU73" s="833"/>
      <c r="AV73" s="833"/>
      <c r="AW73" s="833"/>
      <c r="AX73" s="833"/>
      <c r="AY73" s="833"/>
      <c r="AZ73" s="833"/>
      <c r="BA73" s="833"/>
      <c r="BB73" s="816" t="s">
        <v>316</v>
      </c>
      <c r="BC73" s="817"/>
      <c r="BD73" s="817"/>
      <c r="BE73" s="818"/>
      <c r="BF73" s="831">
        <f>ROUND(V71,2)*20000</f>
        <v>0</v>
      </c>
      <c r="BG73" s="831"/>
      <c r="BH73" s="874"/>
      <c r="BI73" s="133" t="s">
        <v>317</v>
      </c>
    </row>
    <row r="74" spans="2:62" ht="5.0999999999999996" customHeight="1">
      <c r="B74" s="940"/>
      <c r="C74" s="941"/>
      <c r="D74" s="942"/>
      <c r="E74" s="943"/>
      <c r="F74" s="946"/>
      <c r="G74" s="947"/>
      <c r="H74" s="946"/>
      <c r="I74" s="864"/>
      <c r="J74" s="946"/>
      <c r="K74" s="947"/>
      <c r="L74" s="946"/>
      <c r="M74" s="947"/>
      <c r="N74" s="946"/>
      <c r="O74" s="947"/>
      <c r="P74" s="946"/>
      <c r="Q74" s="955"/>
      <c r="R74" s="104"/>
      <c r="S74" s="104"/>
      <c r="T74" s="104"/>
      <c r="U74" s="883"/>
      <c r="V74" s="884"/>
      <c r="Y74" s="876" t="s">
        <v>254</v>
      </c>
      <c r="Z74" s="877"/>
      <c r="AA74" s="877"/>
      <c r="AB74" s="878"/>
      <c r="AC74" s="124" t="s">
        <v>253</v>
      </c>
      <c r="AD74" s="124"/>
      <c r="AE74" s="124"/>
      <c r="AF74" s="124"/>
      <c r="AG74" s="125" t="s">
        <v>252</v>
      </c>
      <c r="AH74" s="126"/>
      <c r="AI74" s="127"/>
      <c r="AJ74" s="832" t="s">
        <v>251</v>
      </c>
      <c r="AK74" s="832"/>
      <c r="AL74" s="832"/>
      <c r="AM74" s="832">
        <f>ROUNDDOWN(IF(AND($G$15="有り",D71&gt;3.6),110000*D71,0),-3)</f>
        <v>0</v>
      </c>
      <c r="AN74" s="832"/>
      <c r="AO74" s="874"/>
      <c r="AP74" s="184"/>
      <c r="AQ74" s="839" t="s">
        <v>394</v>
      </c>
      <c r="AR74" s="840" t="s">
        <v>318</v>
      </c>
      <c r="AS74" s="841"/>
      <c r="AT74" s="841"/>
      <c r="AU74" s="841"/>
      <c r="AV74" s="841"/>
      <c r="AW74" s="841"/>
      <c r="AX74" s="841"/>
      <c r="AY74" s="841"/>
      <c r="AZ74" s="841"/>
      <c r="BA74" s="841"/>
      <c r="BB74" s="816" t="s">
        <v>316</v>
      </c>
      <c r="BC74" s="817"/>
      <c r="BD74" s="817"/>
      <c r="BE74" s="818"/>
      <c r="BF74" s="831">
        <f>N71*20000</f>
        <v>0</v>
      </c>
      <c r="BG74" s="831"/>
      <c r="BH74" s="874"/>
      <c r="BI74" s="133" t="s">
        <v>319</v>
      </c>
      <c r="BJ74" s="185"/>
    </row>
    <row r="75" spans="2:62" ht="5.0999999999999996" customHeight="1">
      <c r="B75" s="940"/>
      <c r="C75" s="941"/>
      <c r="D75" s="942"/>
      <c r="E75" s="943"/>
      <c r="F75" s="948"/>
      <c r="G75" s="949"/>
      <c r="H75" s="948"/>
      <c r="I75" s="951"/>
      <c r="J75" s="948"/>
      <c r="K75" s="949"/>
      <c r="L75" s="948"/>
      <c r="M75" s="949"/>
      <c r="N75" s="948"/>
      <c r="O75" s="949"/>
      <c r="P75" s="948"/>
      <c r="Q75" s="956"/>
      <c r="R75" s="104"/>
      <c r="S75" s="104"/>
      <c r="T75" s="104"/>
      <c r="U75" s="883"/>
      <c r="V75" s="884"/>
      <c r="Y75" s="879"/>
      <c r="Z75" s="880"/>
      <c r="AA75" s="880"/>
      <c r="AB75" s="881"/>
      <c r="AC75" s="124" t="s">
        <v>250</v>
      </c>
      <c r="AD75" s="124"/>
      <c r="AE75" s="124"/>
      <c r="AF75" s="124"/>
      <c r="AG75" s="125" t="s">
        <v>249</v>
      </c>
      <c r="AH75" s="126"/>
      <c r="AI75" s="127"/>
      <c r="AJ75" s="832" t="s">
        <v>248</v>
      </c>
      <c r="AK75" s="832"/>
      <c r="AL75" s="832"/>
      <c r="AM75" s="832">
        <f>ROUNDDOWN(IF(AND(OR($G$15="無し",$G$15=""),D71&gt;3.6),100000*D71,0),-3)</f>
        <v>0</v>
      </c>
      <c r="AN75" s="832"/>
      <c r="AO75" s="875"/>
      <c r="AP75" s="184"/>
      <c r="AQ75" s="839"/>
      <c r="AR75" s="840" t="s">
        <v>320</v>
      </c>
      <c r="AS75" s="841"/>
      <c r="AT75" s="841"/>
      <c r="AU75" s="841"/>
      <c r="AV75" s="841"/>
      <c r="AW75" s="841"/>
      <c r="AX75" s="841"/>
      <c r="AY75" s="841"/>
      <c r="AZ75" s="841"/>
      <c r="BA75" s="841"/>
      <c r="BB75" s="816" t="s">
        <v>321</v>
      </c>
      <c r="BC75" s="817"/>
      <c r="BD75" s="817"/>
      <c r="BE75" s="818"/>
      <c r="BF75" s="831">
        <f>P71*10000</f>
        <v>0</v>
      </c>
      <c r="BG75" s="831"/>
      <c r="BH75" s="875"/>
      <c r="BI75" s="133" t="s">
        <v>322</v>
      </c>
    </row>
    <row r="76" spans="2:62" ht="5.0999999999999996" customHeight="1">
      <c r="B76" s="940">
        <v>12</v>
      </c>
      <c r="C76" s="941"/>
      <c r="D76" s="942"/>
      <c r="E76" s="943"/>
      <c r="F76" s="944"/>
      <c r="G76" s="945"/>
      <c r="H76" s="944"/>
      <c r="I76" s="950"/>
      <c r="J76" s="952"/>
      <c r="K76" s="953"/>
      <c r="L76" s="944"/>
      <c r="M76" s="945"/>
      <c r="N76" s="944"/>
      <c r="O76" s="945"/>
      <c r="P76" s="944"/>
      <c r="Q76" s="954"/>
      <c r="R76" s="104"/>
      <c r="S76" s="104"/>
      <c r="T76" s="104"/>
      <c r="U76" s="883">
        <f>IFERROR(ROUND(D76*J76/F76,3),0)</f>
        <v>0</v>
      </c>
      <c r="V76" s="884">
        <f>IFERROR(ROUND(D76*L76/F76,3),0)</f>
        <v>0</v>
      </c>
      <c r="Y76" s="867" t="s">
        <v>309</v>
      </c>
      <c r="Z76" s="868"/>
      <c r="AA76" s="868"/>
      <c r="AB76" s="869"/>
      <c r="AC76" s="122" t="s">
        <v>260</v>
      </c>
      <c r="AD76" s="122"/>
      <c r="AE76" s="122"/>
      <c r="AF76" s="122"/>
      <c r="AG76" s="867" t="s">
        <v>310</v>
      </c>
      <c r="AH76" s="868"/>
      <c r="AI76" s="869"/>
      <c r="AJ76" s="870" t="s">
        <v>245</v>
      </c>
      <c r="AK76" s="871"/>
      <c r="AL76" s="872"/>
      <c r="AM76" s="189" t="s">
        <v>399</v>
      </c>
      <c r="AN76" s="188">
        <f>B76</f>
        <v>12</v>
      </c>
      <c r="AO76" s="873">
        <f>MAX(AM77:AN80)</f>
        <v>0</v>
      </c>
      <c r="AQ76" s="187"/>
      <c r="AR76" s="885" t="s">
        <v>398</v>
      </c>
      <c r="AS76" s="885"/>
      <c r="AT76" s="885"/>
      <c r="AU76" s="885"/>
      <c r="AV76" s="885"/>
      <c r="AW76" s="885"/>
      <c r="AX76" s="885"/>
      <c r="AY76" s="885"/>
      <c r="AZ76" s="885"/>
      <c r="BA76" s="885"/>
      <c r="BB76" s="886" t="s">
        <v>246</v>
      </c>
      <c r="BC76" s="887"/>
      <c r="BD76" s="887"/>
      <c r="BE76" s="888"/>
      <c r="BF76" s="889" t="s">
        <v>236</v>
      </c>
      <c r="BG76" s="890"/>
      <c r="BH76" s="873">
        <f>IFERROR(ROUNDDOWN(SUM(BF77:BG80),-3),0)</f>
        <v>0</v>
      </c>
    </row>
    <row r="77" spans="2:62" ht="5.0999999999999996" customHeight="1">
      <c r="B77" s="940"/>
      <c r="C77" s="941"/>
      <c r="D77" s="942"/>
      <c r="E77" s="943"/>
      <c r="F77" s="946"/>
      <c r="G77" s="947"/>
      <c r="H77" s="946"/>
      <c r="I77" s="864"/>
      <c r="J77" s="946"/>
      <c r="K77" s="947"/>
      <c r="L77" s="946"/>
      <c r="M77" s="947"/>
      <c r="N77" s="946"/>
      <c r="O77" s="947"/>
      <c r="P77" s="946"/>
      <c r="Q77" s="955"/>
      <c r="R77" s="104"/>
      <c r="S77" s="104"/>
      <c r="T77" s="104"/>
      <c r="U77" s="883"/>
      <c r="V77" s="884"/>
      <c r="Y77" s="876" t="s">
        <v>259</v>
      </c>
      <c r="Z77" s="877"/>
      <c r="AA77" s="877"/>
      <c r="AB77" s="878"/>
      <c r="AC77" s="124" t="s">
        <v>253</v>
      </c>
      <c r="AD77" s="124"/>
      <c r="AE77" s="124"/>
      <c r="AF77" s="124"/>
      <c r="AG77" s="125" t="s">
        <v>258</v>
      </c>
      <c r="AH77" s="126"/>
      <c r="AI77" s="127"/>
      <c r="AJ77" s="832" t="s">
        <v>257</v>
      </c>
      <c r="AK77" s="832"/>
      <c r="AL77" s="832"/>
      <c r="AM77" s="832">
        <f>ROUNDDOWN(MIN(IF(AND($G$15="有り",D76&lt;=3.6),130000*D76,0),390000),-3)</f>
        <v>0</v>
      </c>
      <c r="AN77" s="832"/>
      <c r="AO77" s="874"/>
      <c r="AP77" s="186"/>
      <c r="AQ77" s="882" t="s">
        <v>397</v>
      </c>
      <c r="AR77" s="833" t="s">
        <v>396</v>
      </c>
      <c r="AS77" s="833"/>
      <c r="AT77" s="833"/>
      <c r="AU77" s="833"/>
      <c r="AV77" s="833"/>
      <c r="AW77" s="833"/>
      <c r="AX77" s="833"/>
      <c r="AY77" s="833"/>
      <c r="AZ77" s="833"/>
      <c r="BA77" s="833"/>
      <c r="BB77" s="816" t="s">
        <v>314</v>
      </c>
      <c r="BC77" s="817"/>
      <c r="BD77" s="817"/>
      <c r="BE77" s="818"/>
      <c r="BF77" s="831">
        <f>ROUND(U76,2)*50000</f>
        <v>0</v>
      </c>
      <c r="BG77" s="831"/>
      <c r="BH77" s="874"/>
      <c r="BI77" s="133" t="s">
        <v>315</v>
      </c>
    </row>
    <row r="78" spans="2:62" ht="5.0999999999999996" customHeight="1">
      <c r="B78" s="940"/>
      <c r="C78" s="941"/>
      <c r="D78" s="942"/>
      <c r="E78" s="943"/>
      <c r="F78" s="946"/>
      <c r="G78" s="947"/>
      <c r="H78" s="946"/>
      <c r="I78" s="864"/>
      <c r="J78" s="946"/>
      <c r="K78" s="947"/>
      <c r="L78" s="946"/>
      <c r="M78" s="947"/>
      <c r="N78" s="946"/>
      <c r="O78" s="947"/>
      <c r="P78" s="946"/>
      <c r="Q78" s="955"/>
      <c r="R78" s="104"/>
      <c r="S78" s="104"/>
      <c r="T78" s="104"/>
      <c r="U78" s="883"/>
      <c r="V78" s="884"/>
      <c r="Y78" s="879"/>
      <c r="Z78" s="880"/>
      <c r="AA78" s="880"/>
      <c r="AB78" s="881"/>
      <c r="AC78" s="124" t="s">
        <v>250</v>
      </c>
      <c r="AD78" s="124"/>
      <c r="AE78" s="124"/>
      <c r="AF78" s="124"/>
      <c r="AG78" s="125" t="s">
        <v>256</v>
      </c>
      <c r="AH78" s="126"/>
      <c r="AI78" s="127"/>
      <c r="AJ78" s="832" t="s">
        <v>255</v>
      </c>
      <c r="AK78" s="832"/>
      <c r="AL78" s="832"/>
      <c r="AM78" s="832">
        <f>ROUNDDOWN(MIN(IF(AND(OR($G$15="無し",$G$15=""),D76&lt;=3.6),120000*D76,0),360000),-3)</f>
        <v>0</v>
      </c>
      <c r="AN78" s="832"/>
      <c r="AO78" s="874"/>
      <c r="AP78" s="186"/>
      <c r="AQ78" s="882"/>
      <c r="AR78" s="833" t="s">
        <v>395</v>
      </c>
      <c r="AS78" s="833"/>
      <c r="AT78" s="833"/>
      <c r="AU78" s="833"/>
      <c r="AV78" s="833"/>
      <c r="AW78" s="833"/>
      <c r="AX78" s="833"/>
      <c r="AY78" s="833"/>
      <c r="AZ78" s="833"/>
      <c r="BA78" s="833"/>
      <c r="BB78" s="816" t="s">
        <v>316</v>
      </c>
      <c r="BC78" s="817"/>
      <c r="BD78" s="817"/>
      <c r="BE78" s="818"/>
      <c r="BF78" s="831">
        <f>ROUND(V76,2)*20000</f>
        <v>0</v>
      </c>
      <c r="BG78" s="831"/>
      <c r="BH78" s="874"/>
      <c r="BI78" s="133" t="s">
        <v>317</v>
      </c>
    </row>
    <row r="79" spans="2:62" ht="5.0999999999999996" customHeight="1">
      <c r="B79" s="940"/>
      <c r="C79" s="941"/>
      <c r="D79" s="942"/>
      <c r="E79" s="943"/>
      <c r="F79" s="946"/>
      <c r="G79" s="947"/>
      <c r="H79" s="946"/>
      <c r="I79" s="864"/>
      <c r="J79" s="946"/>
      <c r="K79" s="947"/>
      <c r="L79" s="946"/>
      <c r="M79" s="947"/>
      <c r="N79" s="946"/>
      <c r="O79" s="947"/>
      <c r="P79" s="946"/>
      <c r="Q79" s="955"/>
      <c r="R79" s="104"/>
      <c r="S79" s="104"/>
      <c r="T79" s="104"/>
      <c r="U79" s="883"/>
      <c r="V79" s="884"/>
      <c r="Y79" s="876" t="s">
        <v>254</v>
      </c>
      <c r="Z79" s="877"/>
      <c r="AA79" s="877"/>
      <c r="AB79" s="878"/>
      <c r="AC79" s="124" t="s">
        <v>253</v>
      </c>
      <c r="AD79" s="124"/>
      <c r="AE79" s="124"/>
      <c r="AF79" s="124"/>
      <c r="AG79" s="125" t="s">
        <v>252</v>
      </c>
      <c r="AH79" s="126"/>
      <c r="AI79" s="127"/>
      <c r="AJ79" s="832" t="s">
        <v>251</v>
      </c>
      <c r="AK79" s="832"/>
      <c r="AL79" s="832"/>
      <c r="AM79" s="832">
        <f>ROUNDDOWN(IF(AND($G$15="有り",D76&gt;3.6),110000*D76,0),-3)</f>
        <v>0</v>
      </c>
      <c r="AN79" s="832"/>
      <c r="AO79" s="874"/>
      <c r="AP79" s="184"/>
      <c r="AQ79" s="839" t="s">
        <v>394</v>
      </c>
      <c r="AR79" s="840" t="s">
        <v>318</v>
      </c>
      <c r="AS79" s="841"/>
      <c r="AT79" s="841"/>
      <c r="AU79" s="841"/>
      <c r="AV79" s="841"/>
      <c r="AW79" s="841"/>
      <c r="AX79" s="841"/>
      <c r="AY79" s="841"/>
      <c r="AZ79" s="841"/>
      <c r="BA79" s="841"/>
      <c r="BB79" s="816" t="s">
        <v>316</v>
      </c>
      <c r="BC79" s="817"/>
      <c r="BD79" s="817"/>
      <c r="BE79" s="818"/>
      <c r="BF79" s="831">
        <f>N76*20000</f>
        <v>0</v>
      </c>
      <c r="BG79" s="831"/>
      <c r="BH79" s="874"/>
      <c r="BI79" s="133" t="s">
        <v>319</v>
      </c>
      <c r="BJ79" s="185"/>
    </row>
    <row r="80" spans="2:62" ht="5.0999999999999996" customHeight="1">
      <c r="B80" s="940"/>
      <c r="C80" s="941"/>
      <c r="D80" s="942"/>
      <c r="E80" s="943"/>
      <c r="F80" s="948"/>
      <c r="G80" s="949"/>
      <c r="H80" s="948"/>
      <c r="I80" s="951"/>
      <c r="J80" s="948"/>
      <c r="K80" s="949"/>
      <c r="L80" s="948"/>
      <c r="M80" s="949"/>
      <c r="N80" s="948"/>
      <c r="O80" s="949"/>
      <c r="P80" s="948"/>
      <c r="Q80" s="956"/>
      <c r="R80" s="104"/>
      <c r="S80" s="104"/>
      <c r="T80" s="104"/>
      <c r="U80" s="883"/>
      <c r="V80" s="884"/>
      <c r="Y80" s="879"/>
      <c r="Z80" s="880"/>
      <c r="AA80" s="880"/>
      <c r="AB80" s="881"/>
      <c r="AC80" s="124" t="s">
        <v>250</v>
      </c>
      <c r="AD80" s="124"/>
      <c r="AE80" s="124"/>
      <c r="AF80" s="124"/>
      <c r="AG80" s="125" t="s">
        <v>249</v>
      </c>
      <c r="AH80" s="126"/>
      <c r="AI80" s="127"/>
      <c r="AJ80" s="832" t="s">
        <v>248</v>
      </c>
      <c r="AK80" s="832"/>
      <c r="AL80" s="832"/>
      <c r="AM80" s="832">
        <f>ROUNDDOWN(IF(AND(OR($G$15="無し",$G$15=""),D76&gt;3.6),100000*D76,0),-3)</f>
        <v>0</v>
      </c>
      <c r="AN80" s="832"/>
      <c r="AO80" s="875"/>
      <c r="AP80" s="184"/>
      <c r="AQ80" s="839"/>
      <c r="AR80" s="840" t="s">
        <v>320</v>
      </c>
      <c r="AS80" s="841"/>
      <c r="AT80" s="841"/>
      <c r="AU80" s="841"/>
      <c r="AV80" s="841"/>
      <c r="AW80" s="841"/>
      <c r="AX80" s="841"/>
      <c r="AY80" s="841"/>
      <c r="AZ80" s="841"/>
      <c r="BA80" s="841"/>
      <c r="BB80" s="816" t="s">
        <v>321</v>
      </c>
      <c r="BC80" s="817"/>
      <c r="BD80" s="817"/>
      <c r="BE80" s="818"/>
      <c r="BF80" s="831">
        <f>P76*10000</f>
        <v>0</v>
      </c>
      <c r="BG80" s="831"/>
      <c r="BH80" s="875"/>
      <c r="BI80" s="133" t="s">
        <v>322</v>
      </c>
    </row>
    <row r="81" spans="2:62" ht="5.0999999999999996" customHeight="1">
      <c r="B81" s="940">
        <v>13</v>
      </c>
      <c r="C81" s="941"/>
      <c r="D81" s="942"/>
      <c r="E81" s="943"/>
      <c r="F81" s="944"/>
      <c r="G81" s="945"/>
      <c r="H81" s="944"/>
      <c r="I81" s="950"/>
      <c r="J81" s="952"/>
      <c r="K81" s="953"/>
      <c r="L81" s="944"/>
      <c r="M81" s="945"/>
      <c r="N81" s="944"/>
      <c r="O81" s="945"/>
      <c r="P81" s="944"/>
      <c r="Q81" s="954"/>
      <c r="R81" s="104"/>
      <c r="S81" s="104"/>
      <c r="T81" s="104"/>
      <c r="U81" s="883">
        <f>IFERROR(ROUND(D81*J81/F81,3),0)</f>
        <v>0</v>
      </c>
      <c r="V81" s="884">
        <f>IFERROR(ROUND(D81*L81/F81,3),0)</f>
        <v>0</v>
      </c>
      <c r="Y81" s="867" t="s">
        <v>309</v>
      </c>
      <c r="Z81" s="868"/>
      <c r="AA81" s="868"/>
      <c r="AB81" s="869"/>
      <c r="AC81" s="122" t="s">
        <v>260</v>
      </c>
      <c r="AD81" s="122"/>
      <c r="AE81" s="122"/>
      <c r="AF81" s="122"/>
      <c r="AG81" s="867" t="s">
        <v>310</v>
      </c>
      <c r="AH81" s="868"/>
      <c r="AI81" s="869"/>
      <c r="AJ81" s="870" t="s">
        <v>245</v>
      </c>
      <c r="AK81" s="871"/>
      <c r="AL81" s="872"/>
      <c r="AM81" s="189" t="s">
        <v>399</v>
      </c>
      <c r="AN81" s="188">
        <f>B81</f>
        <v>13</v>
      </c>
      <c r="AO81" s="873">
        <f>MAX(AM82:AN85)</f>
        <v>0</v>
      </c>
      <c r="AQ81" s="187"/>
      <c r="AR81" s="885" t="s">
        <v>398</v>
      </c>
      <c r="AS81" s="885"/>
      <c r="AT81" s="885"/>
      <c r="AU81" s="885"/>
      <c r="AV81" s="885"/>
      <c r="AW81" s="885"/>
      <c r="AX81" s="885"/>
      <c r="AY81" s="885"/>
      <c r="AZ81" s="885"/>
      <c r="BA81" s="885"/>
      <c r="BB81" s="886" t="s">
        <v>246</v>
      </c>
      <c r="BC81" s="887"/>
      <c r="BD81" s="887"/>
      <c r="BE81" s="888"/>
      <c r="BF81" s="889" t="s">
        <v>236</v>
      </c>
      <c r="BG81" s="890"/>
      <c r="BH81" s="873">
        <f>IFERROR(ROUNDDOWN(SUM(BF82:BG85),-3),0)</f>
        <v>0</v>
      </c>
    </row>
    <row r="82" spans="2:62" ht="5.0999999999999996" customHeight="1">
      <c r="B82" s="940"/>
      <c r="C82" s="941"/>
      <c r="D82" s="942"/>
      <c r="E82" s="943"/>
      <c r="F82" s="946"/>
      <c r="G82" s="947"/>
      <c r="H82" s="946"/>
      <c r="I82" s="864"/>
      <c r="J82" s="946"/>
      <c r="K82" s="947"/>
      <c r="L82" s="946"/>
      <c r="M82" s="947"/>
      <c r="N82" s="946"/>
      <c r="O82" s="947"/>
      <c r="P82" s="946"/>
      <c r="Q82" s="955"/>
      <c r="R82" s="104"/>
      <c r="S82" s="104"/>
      <c r="T82" s="104"/>
      <c r="U82" s="883"/>
      <c r="V82" s="884"/>
      <c r="Y82" s="876" t="s">
        <v>259</v>
      </c>
      <c r="Z82" s="877"/>
      <c r="AA82" s="877"/>
      <c r="AB82" s="878"/>
      <c r="AC82" s="124" t="s">
        <v>253</v>
      </c>
      <c r="AD82" s="124"/>
      <c r="AE82" s="124"/>
      <c r="AF82" s="124"/>
      <c r="AG82" s="125" t="s">
        <v>258</v>
      </c>
      <c r="AH82" s="126"/>
      <c r="AI82" s="127"/>
      <c r="AJ82" s="832" t="s">
        <v>257</v>
      </c>
      <c r="AK82" s="832"/>
      <c r="AL82" s="832"/>
      <c r="AM82" s="832">
        <f>ROUNDDOWN(MIN(IF(AND($G$15="有り",D81&lt;=3.6),130000*D81,0),390000),-3)</f>
        <v>0</v>
      </c>
      <c r="AN82" s="832"/>
      <c r="AO82" s="874"/>
      <c r="AP82" s="186"/>
      <c r="AQ82" s="882" t="s">
        <v>397</v>
      </c>
      <c r="AR82" s="833" t="s">
        <v>396</v>
      </c>
      <c r="AS82" s="833"/>
      <c r="AT82" s="833"/>
      <c r="AU82" s="833"/>
      <c r="AV82" s="833"/>
      <c r="AW82" s="833"/>
      <c r="AX82" s="833"/>
      <c r="AY82" s="833"/>
      <c r="AZ82" s="833"/>
      <c r="BA82" s="833"/>
      <c r="BB82" s="816" t="s">
        <v>314</v>
      </c>
      <c r="BC82" s="817"/>
      <c r="BD82" s="817"/>
      <c r="BE82" s="818"/>
      <c r="BF82" s="831">
        <f>ROUND(U81,2)*50000</f>
        <v>0</v>
      </c>
      <c r="BG82" s="831"/>
      <c r="BH82" s="874"/>
      <c r="BI82" s="133" t="s">
        <v>315</v>
      </c>
    </row>
    <row r="83" spans="2:62" ht="5.0999999999999996" customHeight="1">
      <c r="B83" s="940"/>
      <c r="C83" s="941"/>
      <c r="D83" s="942"/>
      <c r="E83" s="943"/>
      <c r="F83" s="946"/>
      <c r="G83" s="947"/>
      <c r="H83" s="946"/>
      <c r="I83" s="864"/>
      <c r="J83" s="946"/>
      <c r="K83" s="947"/>
      <c r="L83" s="946"/>
      <c r="M83" s="947"/>
      <c r="N83" s="946"/>
      <c r="O83" s="947"/>
      <c r="P83" s="946"/>
      <c r="Q83" s="955"/>
      <c r="R83" s="104"/>
      <c r="S83" s="104"/>
      <c r="T83" s="104"/>
      <c r="U83" s="883"/>
      <c r="V83" s="884"/>
      <c r="Y83" s="879"/>
      <c r="Z83" s="880"/>
      <c r="AA83" s="880"/>
      <c r="AB83" s="881"/>
      <c r="AC83" s="124" t="s">
        <v>250</v>
      </c>
      <c r="AD83" s="124"/>
      <c r="AE83" s="124"/>
      <c r="AF83" s="124"/>
      <c r="AG83" s="125" t="s">
        <v>256</v>
      </c>
      <c r="AH83" s="126"/>
      <c r="AI83" s="127"/>
      <c r="AJ83" s="832" t="s">
        <v>255</v>
      </c>
      <c r="AK83" s="832"/>
      <c r="AL83" s="832"/>
      <c r="AM83" s="832">
        <f>ROUNDDOWN(MIN(IF(AND(OR($G$15="無し",$G$15=""),D81&lt;=3.6),120000*D81,0),360000),-3)</f>
        <v>0</v>
      </c>
      <c r="AN83" s="832"/>
      <c r="AO83" s="874"/>
      <c r="AP83" s="186"/>
      <c r="AQ83" s="882"/>
      <c r="AR83" s="833" t="s">
        <v>395</v>
      </c>
      <c r="AS83" s="833"/>
      <c r="AT83" s="833"/>
      <c r="AU83" s="833"/>
      <c r="AV83" s="833"/>
      <c r="AW83" s="833"/>
      <c r="AX83" s="833"/>
      <c r="AY83" s="833"/>
      <c r="AZ83" s="833"/>
      <c r="BA83" s="833"/>
      <c r="BB83" s="816" t="s">
        <v>316</v>
      </c>
      <c r="BC83" s="817"/>
      <c r="BD83" s="817"/>
      <c r="BE83" s="818"/>
      <c r="BF83" s="831">
        <f>ROUND(V81,2)*20000</f>
        <v>0</v>
      </c>
      <c r="BG83" s="831"/>
      <c r="BH83" s="874"/>
      <c r="BI83" s="133" t="s">
        <v>317</v>
      </c>
    </row>
    <row r="84" spans="2:62" ht="5.0999999999999996" customHeight="1">
      <c r="B84" s="940"/>
      <c r="C84" s="941"/>
      <c r="D84" s="942"/>
      <c r="E84" s="943"/>
      <c r="F84" s="946"/>
      <c r="G84" s="947"/>
      <c r="H84" s="946"/>
      <c r="I84" s="864"/>
      <c r="J84" s="946"/>
      <c r="K84" s="947"/>
      <c r="L84" s="946"/>
      <c r="M84" s="947"/>
      <c r="N84" s="946"/>
      <c r="O84" s="947"/>
      <c r="P84" s="946"/>
      <c r="Q84" s="955"/>
      <c r="R84" s="104"/>
      <c r="S84" s="104"/>
      <c r="T84" s="104"/>
      <c r="U84" s="883"/>
      <c r="V84" s="884"/>
      <c r="Y84" s="876" t="s">
        <v>254</v>
      </c>
      <c r="Z84" s="877"/>
      <c r="AA84" s="877"/>
      <c r="AB84" s="878"/>
      <c r="AC84" s="124" t="s">
        <v>253</v>
      </c>
      <c r="AD84" s="124"/>
      <c r="AE84" s="124"/>
      <c r="AF84" s="124"/>
      <c r="AG84" s="125" t="s">
        <v>252</v>
      </c>
      <c r="AH84" s="126"/>
      <c r="AI84" s="127"/>
      <c r="AJ84" s="832" t="s">
        <v>251</v>
      </c>
      <c r="AK84" s="832"/>
      <c r="AL84" s="832"/>
      <c r="AM84" s="832">
        <f>ROUNDDOWN(IF(AND($G$15="有り",D81&gt;3.6),110000*D81,0),-3)</f>
        <v>0</v>
      </c>
      <c r="AN84" s="832"/>
      <c r="AO84" s="874"/>
      <c r="AP84" s="184"/>
      <c r="AQ84" s="839" t="s">
        <v>394</v>
      </c>
      <c r="AR84" s="840" t="s">
        <v>318</v>
      </c>
      <c r="AS84" s="841"/>
      <c r="AT84" s="841"/>
      <c r="AU84" s="841"/>
      <c r="AV84" s="841"/>
      <c r="AW84" s="841"/>
      <c r="AX84" s="841"/>
      <c r="AY84" s="841"/>
      <c r="AZ84" s="841"/>
      <c r="BA84" s="841"/>
      <c r="BB84" s="816" t="s">
        <v>316</v>
      </c>
      <c r="BC84" s="817"/>
      <c r="BD84" s="817"/>
      <c r="BE84" s="818"/>
      <c r="BF84" s="831">
        <f>N81*20000</f>
        <v>0</v>
      </c>
      <c r="BG84" s="831"/>
      <c r="BH84" s="874"/>
      <c r="BI84" s="133" t="s">
        <v>319</v>
      </c>
      <c r="BJ84" s="185"/>
    </row>
    <row r="85" spans="2:62" ht="5.0999999999999996" customHeight="1">
      <c r="B85" s="940"/>
      <c r="C85" s="941"/>
      <c r="D85" s="942"/>
      <c r="E85" s="943"/>
      <c r="F85" s="948"/>
      <c r="G85" s="949"/>
      <c r="H85" s="948"/>
      <c r="I85" s="951"/>
      <c r="J85" s="948"/>
      <c r="K85" s="949"/>
      <c r="L85" s="948"/>
      <c r="M85" s="949"/>
      <c r="N85" s="948"/>
      <c r="O85" s="949"/>
      <c r="P85" s="948"/>
      <c r="Q85" s="956"/>
      <c r="R85" s="104"/>
      <c r="S85" s="104"/>
      <c r="T85" s="104"/>
      <c r="U85" s="883"/>
      <c r="V85" s="884"/>
      <c r="Y85" s="879"/>
      <c r="Z85" s="880"/>
      <c r="AA85" s="880"/>
      <c r="AB85" s="881"/>
      <c r="AC85" s="124" t="s">
        <v>250</v>
      </c>
      <c r="AD85" s="124"/>
      <c r="AE85" s="124"/>
      <c r="AF85" s="124"/>
      <c r="AG85" s="125" t="s">
        <v>249</v>
      </c>
      <c r="AH85" s="126"/>
      <c r="AI85" s="127"/>
      <c r="AJ85" s="832" t="s">
        <v>248</v>
      </c>
      <c r="AK85" s="832"/>
      <c r="AL85" s="832"/>
      <c r="AM85" s="832">
        <f>ROUNDDOWN(IF(AND(OR($G$15="無し",$G$15=""),D81&gt;3.6),100000*D81,0),-3)</f>
        <v>0</v>
      </c>
      <c r="AN85" s="832"/>
      <c r="AO85" s="875"/>
      <c r="AP85" s="184"/>
      <c r="AQ85" s="839"/>
      <c r="AR85" s="840" t="s">
        <v>320</v>
      </c>
      <c r="AS85" s="841"/>
      <c r="AT85" s="841"/>
      <c r="AU85" s="841"/>
      <c r="AV85" s="841"/>
      <c r="AW85" s="841"/>
      <c r="AX85" s="841"/>
      <c r="AY85" s="841"/>
      <c r="AZ85" s="841"/>
      <c r="BA85" s="841"/>
      <c r="BB85" s="816" t="s">
        <v>321</v>
      </c>
      <c r="BC85" s="817"/>
      <c r="BD85" s="817"/>
      <c r="BE85" s="818"/>
      <c r="BF85" s="831">
        <f>P81*10000</f>
        <v>0</v>
      </c>
      <c r="BG85" s="831"/>
      <c r="BH85" s="875"/>
      <c r="BI85" s="133" t="s">
        <v>322</v>
      </c>
    </row>
    <row r="86" spans="2:62" ht="5.0999999999999996" customHeight="1">
      <c r="B86" s="940">
        <v>14</v>
      </c>
      <c r="C86" s="941"/>
      <c r="D86" s="942"/>
      <c r="E86" s="943"/>
      <c r="F86" s="944"/>
      <c r="G86" s="945"/>
      <c r="H86" s="944"/>
      <c r="I86" s="950"/>
      <c r="J86" s="952"/>
      <c r="K86" s="953"/>
      <c r="L86" s="944"/>
      <c r="M86" s="945"/>
      <c r="N86" s="944"/>
      <c r="O86" s="945"/>
      <c r="P86" s="944"/>
      <c r="Q86" s="954"/>
      <c r="R86" s="104"/>
      <c r="S86" s="104"/>
      <c r="T86" s="104"/>
      <c r="U86" s="883">
        <f>IFERROR(ROUND(D86*J86/F86,3),0)</f>
        <v>0</v>
      </c>
      <c r="V86" s="884">
        <f>IFERROR(ROUND(D86*L86/F86,3),0)</f>
        <v>0</v>
      </c>
      <c r="Y86" s="867" t="s">
        <v>309</v>
      </c>
      <c r="Z86" s="868"/>
      <c r="AA86" s="868"/>
      <c r="AB86" s="869"/>
      <c r="AC86" s="122" t="s">
        <v>260</v>
      </c>
      <c r="AD86" s="122"/>
      <c r="AE86" s="122"/>
      <c r="AF86" s="122"/>
      <c r="AG86" s="867" t="s">
        <v>310</v>
      </c>
      <c r="AH86" s="868"/>
      <c r="AI86" s="869"/>
      <c r="AJ86" s="870" t="s">
        <v>245</v>
      </c>
      <c r="AK86" s="871"/>
      <c r="AL86" s="872"/>
      <c r="AM86" s="189" t="s">
        <v>399</v>
      </c>
      <c r="AN86" s="188">
        <f>B86</f>
        <v>14</v>
      </c>
      <c r="AO86" s="873">
        <f>MAX(AM87:AN90)</f>
        <v>0</v>
      </c>
      <c r="AQ86" s="187"/>
      <c r="AR86" s="885" t="s">
        <v>398</v>
      </c>
      <c r="AS86" s="885"/>
      <c r="AT86" s="885"/>
      <c r="AU86" s="885"/>
      <c r="AV86" s="885"/>
      <c r="AW86" s="885"/>
      <c r="AX86" s="885"/>
      <c r="AY86" s="885"/>
      <c r="AZ86" s="885"/>
      <c r="BA86" s="885"/>
      <c r="BB86" s="886" t="s">
        <v>246</v>
      </c>
      <c r="BC86" s="887"/>
      <c r="BD86" s="887"/>
      <c r="BE86" s="888"/>
      <c r="BF86" s="889" t="s">
        <v>236</v>
      </c>
      <c r="BG86" s="890"/>
      <c r="BH86" s="873">
        <f>IFERROR(ROUNDDOWN(SUM(BF87:BG90),-3),0)</f>
        <v>0</v>
      </c>
    </row>
    <row r="87" spans="2:62" ht="5.0999999999999996" customHeight="1">
      <c r="B87" s="940"/>
      <c r="C87" s="941"/>
      <c r="D87" s="942"/>
      <c r="E87" s="943"/>
      <c r="F87" s="946"/>
      <c r="G87" s="947"/>
      <c r="H87" s="946"/>
      <c r="I87" s="864"/>
      <c r="J87" s="946"/>
      <c r="K87" s="947"/>
      <c r="L87" s="946"/>
      <c r="M87" s="947"/>
      <c r="N87" s="946"/>
      <c r="O87" s="947"/>
      <c r="P87" s="946"/>
      <c r="Q87" s="955"/>
      <c r="R87" s="104"/>
      <c r="S87" s="104"/>
      <c r="T87" s="104"/>
      <c r="U87" s="883"/>
      <c r="V87" s="884"/>
      <c r="Y87" s="876" t="s">
        <v>259</v>
      </c>
      <c r="Z87" s="877"/>
      <c r="AA87" s="877"/>
      <c r="AB87" s="878"/>
      <c r="AC87" s="124" t="s">
        <v>253</v>
      </c>
      <c r="AD87" s="124"/>
      <c r="AE87" s="124"/>
      <c r="AF87" s="124"/>
      <c r="AG87" s="125" t="s">
        <v>258</v>
      </c>
      <c r="AH87" s="126"/>
      <c r="AI87" s="127"/>
      <c r="AJ87" s="832" t="s">
        <v>257</v>
      </c>
      <c r="AK87" s="832"/>
      <c r="AL87" s="832"/>
      <c r="AM87" s="832">
        <f>ROUNDDOWN(MIN(IF(AND($G$15="有り",D86&lt;=3.6),130000*D86,0),390000),-3)</f>
        <v>0</v>
      </c>
      <c r="AN87" s="832"/>
      <c r="AO87" s="874"/>
      <c r="AP87" s="186"/>
      <c r="AQ87" s="882" t="s">
        <v>397</v>
      </c>
      <c r="AR87" s="833" t="s">
        <v>396</v>
      </c>
      <c r="AS87" s="833"/>
      <c r="AT87" s="833"/>
      <c r="AU87" s="833"/>
      <c r="AV87" s="833"/>
      <c r="AW87" s="833"/>
      <c r="AX87" s="833"/>
      <c r="AY87" s="833"/>
      <c r="AZ87" s="833"/>
      <c r="BA87" s="833"/>
      <c r="BB87" s="816" t="s">
        <v>314</v>
      </c>
      <c r="BC87" s="817"/>
      <c r="BD87" s="817"/>
      <c r="BE87" s="818"/>
      <c r="BF87" s="831">
        <f>ROUND(U86,2)*50000</f>
        <v>0</v>
      </c>
      <c r="BG87" s="831"/>
      <c r="BH87" s="874"/>
      <c r="BI87" s="133" t="s">
        <v>315</v>
      </c>
    </row>
    <row r="88" spans="2:62" ht="5.0999999999999996" customHeight="1">
      <c r="B88" s="940"/>
      <c r="C88" s="941"/>
      <c r="D88" s="942"/>
      <c r="E88" s="943"/>
      <c r="F88" s="946"/>
      <c r="G88" s="947"/>
      <c r="H88" s="946"/>
      <c r="I88" s="864"/>
      <c r="J88" s="946"/>
      <c r="K88" s="947"/>
      <c r="L88" s="946"/>
      <c r="M88" s="947"/>
      <c r="N88" s="946"/>
      <c r="O88" s="947"/>
      <c r="P88" s="946"/>
      <c r="Q88" s="955"/>
      <c r="R88" s="104"/>
      <c r="S88" s="104"/>
      <c r="T88" s="104"/>
      <c r="U88" s="883"/>
      <c r="V88" s="884"/>
      <c r="Y88" s="879"/>
      <c r="Z88" s="880"/>
      <c r="AA88" s="880"/>
      <c r="AB88" s="881"/>
      <c r="AC88" s="124" t="s">
        <v>250</v>
      </c>
      <c r="AD88" s="124"/>
      <c r="AE88" s="124"/>
      <c r="AF88" s="124"/>
      <c r="AG88" s="125" t="s">
        <v>256</v>
      </c>
      <c r="AH88" s="126"/>
      <c r="AI88" s="127"/>
      <c r="AJ88" s="832" t="s">
        <v>255</v>
      </c>
      <c r="AK88" s="832"/>
      <c r="AL88" s="832"/>
      <c r="AM88" s="832">
        <f>ROUNDDOWN(MIN(IF(AND(OR($G$15="無し",$G$15=""),D86&lt;=3.6),120000*D86,0),360000),-3)</f>
        <v>0</v>
      </c>
      <c r="AN88" s="832"/>
      <c r="AO88" s="874"/>
      <c r="AP88" s="186"/>
      <c r="AQ88" s="882"/>
      <c r="AR88" s="833" t="s">
        <v>395</v>
      </c>
      <c r="AS88" s="833"/>
      <c r="AT88" s="833"/>
      <c r="AU88" s="833"/>
      <c r="AV88" s="833"/>
      <c r="AW88" s="833"/>
      <c r="AX88" s="833"/>
      <c r="AY88" s="833"/>
      <c r="AZ88" s="833"/>
      <c r="BA88" s="833"/>
      <c r="BB88" s="816" t="s">
        <v>316</v>
      </c>
      <c r="BC88" s="817"/>
      <c r="BD88" s="817"/>
      <c r="BE88" s="818"/>
      <c r="BF88" s="831">
        <f>ROUND(V86,2)*20000</f>
        <v>0</v>
      </c>
      <c r="BG88" s="831"/>
      <c r="BH88" s="874"/>
      <c r="BI88" s="133" t="s">
        <v>317</v>
      </c>
    </row>
    <row r="89" spans="2:62" ht="5.0999999999999996" customHeight="1">
      <c r="B89" s="940"/>
      <c r="C89" s="941"/>
      <c r="D89" s="942"/>
      <c r="E89" s="943"/>
      <c r="F89" s="946"/>
      <c r="G89" s="947"/>
      <c r="H89" s="946"/>
      <c r="I89" s="864"/>
      <c r="J89" s="946"/>
      <c r="K89" s="947"/>
      <c r="L89" s="946"/>
      <c r="M89" s="947"/>
      <c r="N89" s="946"/>
      <c r="O89" s="947"/>
      <c r="P89" s="946"/>
      <c r="Q89" s="955"/>
      <c r="R89" s="104"/>
      <c r="S89" s="104"/>
      <c r="T89" s="104"/>
      <c r="U89" s="883"/>
      <c r="V89" s="884"/>
      <c r="Y89" s="876" t="s">
        <v>254</v>
      </c>
      <c r="Z89" s="877"/>
      <c r="AA89" s="877"/>
      <c r="AB89" s="878"/>
      <c r="AC89" s="124" t="s">
        <v>253</v>
      </c>
      <c r="AD89" s="124"/>
      <c r="AE89" s="124"/>
      <c r="AF89" s="124"/>
      <c r="AG89" s="125" t="s">
        <v>252</v>
      </c>
      <c r="AH89" s="126"/>
      <c r="AI89" s="127"/>
      <c r="AJ89" s="832" t="s">
        <v>251</v>
      </c>
      <c r="AK89" s="832"/>
      <c r="AL89" s="832"/>
      <c r="AM89" s="832">
        <f>ROUNDDOWN(IF(AND($G$15="有り",D86&gt;3.6),110000*D86,0),-3)</f>
        <v>0</v>
      </c>
      <c r="AN89" s="832"/>
      <c r="AO89" s="874"/>
      <c r="AP89" s="184"/>
      <c r="AQ89" s="839" t="s">
        <v>394</v>
      </c>
      <c r="AR89" s="840" t="s">
        <v>318</v>
      </c>
      <c r="AS89" s="841"/>
      <c r="AT89" s="841"/>
      <c r="AU89" s="841"/>
      <c r="AV89" s="841"/>
      <c r="AW89" s="841"/>
      <c r="AX89" s="841"/>
      <c r="AY89" s="841"/>
      <c r="AZ89" s="841"/>
      <c r="BA89" s="841"/>
      <c r="BB89" s="816" t="s">
        <v>316</v>
      </c>
      <c r="BC89" s="817"/>
      <c r="BD89" s="817"/>
      <c r="BE89" s="818"/>
      <c r="BF89" s="831">
        <f>N86*20000</f>
        <v>0</v>
      </c>
      <c r="BG89" s="831"/>
      <c r="BH89" s="874"/>
      <c r="BI89" s="133" t="s">
        <v>319</v>
      </c>
      <c r="BJ89" s="185"/>
    </row>
    <row r="90" spans="2:62" ht="5.0999999999999996" customHeight="1">
      <c r="B90" s="940"/>
      <c r="C90" s="941"/>
      <c r="D90" s="942"/>
      <c r="E90" s="943"/>
      <c r="F90" s="948"/>
      <c r="G90" s="949"/>
      <c r="H90" s="948"/>
      <c r="I90" s="951"/>
      <c r="J90" s="948"/>
      <c r="K90" s="949"/>
      <c r="L90" s="948"/>
      <c r="M90" s="949"/>
      <c r="N90" s="948"/>
      <c r="O90" s="949"/>
      <c r="P90" s="948"/>
      <c r="Q90" s="956"/>
      <c r="R90" s="104"/>
      <c r="S90" s="104"/>
      <c r="T90" s="104"/>
      <c r="U90" s="883"/>
      <c r="V90" s="884"/>
      <c r="Y90" s="879"/>
      <c r="Z90" s="880"/>
      <c r="AA90" s="880"/>
      <c r="AB90" s="881"/>
      <c r="AC90" s="124" t="s">
        <v>250</v>
      </c>
      <c r="AD90" s="124"/>
      <c r="AE90" s="124"/>
      <c r="AF90" s="124"/>
      <c r="AG90" s="125" t="s">
        <v>249</v>
      </c>
      <c r="AH90" s="126"/>
      <c r="AI90" s="127"/>
      <c r="AJ90" s="832" t="s">
        <v>248</v>
      </c>
      <c r="AK90" s="832"/>
      <c r="AL90" s="832"/>
      <c r="AM90" s="832">
        <f>ROUNDDOWN(IF(AND(OR($G$15="無し",$G$15=""),D86&gt;3.6),100000*D86,0),-3)</f>
        <v>0</v>
      </c>
      <c r="AN90" s="832"/>
      <c r="AO90" s="875"/>
      <c r="AP90" s="184"/>
      <c r="AQ90" s="839"/>
      <c r="AR90" s="840" t="s">
        <v>320</v>
      </c>
      <c r="AS90" s="841"/>
      <c r="AT90" s="841"/>
      <c r="AU90" s="841"/>
      <c r="AV90" s="841"/>
      <c r="AW90" s="841"/>
      <c r="AX90" s="841"/>
      <c r="AY90" s="841"/>
      <c r="AZ90" s="841"/>
      <c r="BA90" s="841"/>
      <c r="BB90" s="816" t="s">
        <v>321</v>
      </c>
      <c r="BC90" s="817"/>
      <c r="BD90" s="817"/>
      <c r="BE90" s="818"/>
      <c r="BF90" s="831">
        <f>P86*10000</f>
        <v>0</v>
      </c>
      <c r="BG90" s="831"/>
      <c r="BH90" s="875"/>
      <c r="BI90" s="133" t="s">
        <v>322</v>
      </c>
    </row>
    <row r="91" spans="2:62" ht="5.0999999999999996" customHeight="1">
      <c r="B91" s="940">
        <v>15</v>
      </c>
      <c r="C91" s="941"/>
      <c r="D91" s="942"/>
      <c r="E91" s="943"/>
      <c r="F91" s="944"/>
      <c r="G91" s="945"/>
      <c r="H91" s="944"/>
      <c r="I91" s="950"/>
      <c r="J91" s="952"/>
      <c r="K91" s="953"/>
      <c r="L91" s="944"/>
      <c r="M91" s="945"/>
      <c r="N91" s="944"/>
      <c r="O91" s="945"/>
      <c r="P91" s="944"/>
      <c r="Q91" s="954"/>
      <c r="R91" s="104"/>
      <c r="S91" s="104"/>
      <c r="T91" s="104"/>
      <c r="U91" s="883">
        <f>IFERROR(ROUND(D91*J91/F91,3),0)</f>
        <v>0</v>
      </c>
      <c r="V91" s="884">
        <f>IFERROR(ROUND(D91*L91/F91,3),0)</f>
        <v>0</v>
      </c>
      <c r="Y91" s="867" t="s">
        <v>309</v>
      </c>
      <c r="Z91" s="868"/>
      <c r="AA91" s="868"/>
      <c r="AB91" s="869"/>
      <c r="AC91" s="122" t="s">
        <v>260</v>
      </c>
      <c r="AD91" s="122"/>
      <c r="AE91" s="122"/>
      <c r="AF91" s="122"/>
      <c r="AG91" s="867" t="s">
        <v>310</v>
      </c>
      <c r="AH91" s="868"/>
      <c r="AI91" s="869"/>
      <c r="AJ91" s="870" t="s">
        <v>245</v>
      </c>
      <c r="AK91" s="871"/>
      <c r="AL91" s="872"/>
      <c r="AM91" s="189" t="s">
        <v>399</v>
      </c>
      <c r="AN91" s="188">
        <f>B91</f>
        <v>15</v>
      </c>
      <c r="AO91" s="873">
        <f>MAX(AM92:AN95)</f>
        <v>0</v>
      </c>
      <c r="AQ91" s="187"/>
      <c r="AR91" s="885" t="s">
        <v>398</v>
      </c>
      <c r="AS91" s="885"/>
      <c r="AT91" s="885"/>
      <c r="AU91" s="885"/>
      <c r="AV91" s="885"/>
      <c r="AW91" s="885"/>
      <c r="AX91" s="885"/>
      <c r="AY91" s="885"/>
      <c r="AZ91" s="885"/>
      <c r="BA91" s="885"/>
      <c r="BB91" s="886" t="s">
        <v>246</v>
      </c>
      <c r="BC91" s="887"/>
      <c r="BD91" s="887"/>
      <c r="BE91" s="888"/>
      <c r="BF91" s="889" t="s">
        <v>236</v>
      </c>
      <c r="BG91" s="890"/>
      <c r="BH91" s="873">
        <f>IFERROR(ROUNDDOWN(SUM(BF92:BG95),-3),0)</f>
        <v>0</v>
      </c>
    </row>
    <row r="92" spans="2:62" ht="5.0999999999999996" customHeight="1">
      <c r="B92" s="940"/>
      <c r="C92" s="941"/>
      <c r="D92" s="942"/>
      <c r="E92" s="943"/>
      <c r="F92" s="946"/>
      <c r="G92" s="947"/>
      <c r="H92" s="946"/>
      <c r="I92" s="864"/>
      <c r="J92" s="946"/>
      <c r="K92" s="947"/>
      <c r="L92" s="946"/>
      <c r="M92" s="947"/>
      <c r="N92" s="946"/>
      <c r="O92" s="947"/>
      <c r="P92" s="946"/>
      <c r="Q92" s="955"/>
      <c r="R92" s="104"/>
      <c r="S92" s="104"/>
      <c r="T92" s="104"/>
      <c r="U92" s="883"/>
      <c r="V92" s="884"/>
      <c r="Y92" s="876" t="s">
        <v>259</v>
      </c>
      <c r="Z92" s="877"/>
      <c r="AA92" s="877"/>
      <c r="AB92" s="878"/>
      <c r="AC92" s="124" t="s">
        <v>253</v>
      </c>
      <c r="AD92" s="124"/>
      <c r="AE92" s="124"/>
      <c r="AF92" s="124"/>
      <c r="AG92" s="125" t="s">
        <v>258</v>
      </c>
      <c r="AH92" s="126"/>
      <c r="AI92" s="127"/>
      <c r="AJ92" s="832" t="s">
        <v>257</v>
      </c>
      <c r="AK92" s="832"/>
      <c r="AL92" s="832"/>
      <c r="AM92" s="832">
        <f>ROUNDDOWN(MIN(IF(AND($G$15="有り",D91&lt;=3.6),130000*D91,0),390000),-3)</f>
        <v>0</v>
      </c>
      <c r="AN92" s="832"/>
      <c r="AO92" s="874"/>
      <c r="AP92" s="186"/>
      <c r="AQ92" s="882" t="s">
        <v>397</v>
      </c>
      <c r="AR92" s="833" t="s">
        <v>396</v>
      </c>
      <c r="AS92" s="833"/>
      <c r="AT92" s="833"/>
      <c r="AU92" s="833"/>
      <c r="AV92" s="833"/>
      <c r="AW92" s="833"/>
      <c r="AX92" s="833"/>
      <c r="AY92" s="833"/>
      <c r="AZ92" s="833"/>
      <c r="BA92" s="833"/>
      <c r="BB92" s="816" t="s">
        <v>314</v>
      </c>
      <c r="BC92" s="817"/>
      <c r="BD92" s="817"/>
      <c r="BE92" s="818"/>
      <c r="BF92" s="831">
        <f>ROUND(U91,2)*50000</f>
        <v>0</v>
      </c>
      <c r="BG92" s="831"/>
      <c r="BH92" s="874"/>
      <c r="BI92" s="133" t="s">
        <v>315</v>
      </c>
    </row>
    <row r="93" spans="2:62" ht="5.0999999999999996" customHeight="1">
      <c r="B93" s="940"/>
      <c r="C93" s="941"/>
      <c r="D93" s="942"/>
      <c r="E93" s="943"/>
      <c r="F93" s="946"/>
      <c r="G93" s="947"/>
      <c r="H93" s="946"/>
      <c r="I93" s="864"/>
      <c r="J93" s="946"/>
      <c r="K93" s="947"/>
      <c r="L93" s="946"/>
      <c r="M93" s="947"/>
      <c r="N93" s="946"/>
      <c r="O93" s="947"/>
      <c r="P93" s="946"/>
      <c r="Q93" s="955"/>
      <c r="R93" s="104"/>
      <c r="S93" s="104"/>
      <c r="T93" s="104"/>
      <c r="U93" s="883"/>
      <c r="V93" s="884"/>
      <c r="Y93" s="879"/>
      <c r="Z93" s="880"/>
      <c r="AA93" s="880"/>
      <c r="AB93" s="881"/>
      <c r="AC93" s="124" t="s">
        <v>250</v>
      </c>
      <c r="AD93" s="124"/>
      <c r="AE93" s="124"/>
      <c r="AF93" s="124"/>
      <c r="AG93" s="125" t="s">
        <v>256</v>
      </c>
      <c r="AH93" s="126"/>
      <c r="AI93" s="127"/>
      <c r="AJ93" s="832" t="s">
        <v>255</v>
      </c>
      <c r="AK93" s="832"/>
      <c r="AL93" s="832"/>
      <c r="AM93" s="832">
        <f>ROUNDDOWN(MIN(IF(AND(OR($G$15="無し",$G$15=""),D91&lt;=3.6),120000*D91,0),360000),-3)</f>
        <v>0</v>
      </c>
      <c r="AN93" s="832"/>
      <c r="AO93" s="874"/>
      <c r="AP93" s="186"/>
      <c r="AQ93" s="882"/>
      <c r="AR93" s="833" t="s">
        <v>395</v>
      </c>
      <c r="AS93" s="833"/>
      <c r="AT93" s="833"/>
      <c r="AU93" s="833"/>
      <c r="AV93" s="833"/>
      <c r="AW93" s="833"/>
      <c r="AX93" s="833"/>
      <c r="AY93" s="833"/>
      <c r="AZ93" s="833"/>
      <c r="BA93" s="833"/>
      <c r="BB93" s="816" t="s">
        <v>316</v>
      </c>
      <c r="BC93" s="817"/>
      <c r="BD93" s="817"/>
      <c r="BE93" s="818"/>
      <c r="BF93" s="831">
        <f>ROUND(V91,2)*20000</f>
        <v>0</v>
      </c>
      <c r="BG93" s="831"/>
      <c r="BH93" s="874"/>
      <c r="BI93" s="133" t="s">
        <v>317</v>
      </c>
    </row>
    <row r="94" spans="2:62" ht="5.0999999999999996" customHeight="1">
      <c r="B94" s="940"/>
      <c r="C94" s="941"/>
      <c r="D94" s="942"/>
      <c r="E94" s="943"/>
      <c r="F94" s="946"/>
      <c r="G94" s="947"/>
      <c r="H94" s="946"/>
      <c r="I94" s="864"/>
      <c r="J94" s="946"/>
      <c r="K94" s="947"/>
      <c r="L94" s="946"/>
      <c r="M94" s="947"/>
      <c r="N94" s="946"/>
      <c r="O94" s="947"/>
      <c r="P94" s="946"/>
      <c r="Q94" s="955"/>
      <c r="R94" s="104"/>
      <c r="S94" s="104"/>
      <c r="T94" s="104"/>
      <c r="U94" s="883"/>
      <c r="V94" s="884"/>
      <c r="Y94" s="876" t="s">
        <v>254</v>
      </c>
      <c r="Z94" s="877"/>
      <c r="AA94" s="877"/>
      <c r="AB94" s="878"/>
      <c r="AC94" s="124" t="s">
        <v>253</v>
      </c>
      <c r="AD94" s="124"/>
      <c r="AE94" s="124"/>
      <c r="AF94" s="124"/>
      <c r="AG94" s="125" t="s">
        <v>252</v>
      </c>
      <c r="AH94" s="126"/>
      <c r="AI94" s="127"/>
      <c r="AJ94" s="832" t="s">
        <v>251</v>
      </c>
      <c r="AK94" s="832"/>
      <c r="AL94" s="832"/>
      <c r="AM94" s="832">
        <f>ROUNDDOWN(IF(AND($G$15="有り",D91&gt;3.6),110000*D91,0),-3)</f>
        <v>0</v>
      </c>
      <c r="AN94" s="832"/>
      <c r="AO94" s="874"/>
      <c r="AP94" s="184"/>
      <c r="AQ94" s="839" t="s">
        <v>394</v>
      </c>
      <c r="AR94" s="840" t="s">
        <v>318</v>
      </c>
      <c r="AS94" s="841"/>
      <c r="AT94" s="841"/>
      <c r="AU94" s="841"/>
      <c r="AV94" s="841"/>
      <c r="AW94" s="841"/>
      <c r="AX94" s="841"/>
      <c r="AY94" s="841"/>
      <c r="AZ94" s="841"/>
      <c r="BA94" s="841"/>
      <c r="BB94" s="816" t="s">
        <v>316</v>
      </c>
      <c r="BC94" s="817"/>
      <c r="BD94" s="817"/>
      <c r="BE94" s="818"/>
      <c r="BF94" s="831">
        <f>N91*20000</f>
        <v>0</v>
      </c>
      <c r="BG94" s="831"/>
      <c r="BH94" s="874"/>
      <c r="BI94" s="133" t="s">
        <v>319</v>
      </c>
      <c r="BJ94" s="185"/>
    </row>
    <row r="95" spans="2:62" ht="5.0999999999999996" customHeight="1">
      <c r="B95" s="940"/>
      <c r="C95" s="941"/>
      <c r="D95" s="942"/>
      <c r="E95" s="943"/>
      <c r="F95" s="948"/>
      <c r="G95" s="949"/>
      <c r="H95" s="948"/>
      <c r="I95" s="951"/>
      <c r="J95" s="948"/>
      <c r="K95" s="949"/>
      <c r="L95" s="948"/>
      <c r="M95" s="949"/>
      <c r="N95" s="948"/>
      <c r="O95" s="949"/>
      <c r="P95" s="948"/>
      <c r="Q95" s="956"/>
      <c r="R95" s="104"/>
      <c r="S95" s="104"/>
      <c r="T95" s="104"/>
      <c r="U95" s="883"/>
      <c r="V95" s="884"/>
      <c r="Y95" s="879"/>
      <c r="Z95" s="880"/>
      <c r="AA95" s="880"/>
      <c r="AB95" s="881"/>
      <c r="AC95" s="124" t="s">
        <v>250</v>
      </c>
      <c r="AD95" s="124"/>
      <c r="AE95" s="124"/>
      <c r="AF95" s="124"/>
      <c r="AG95" s="125" t="s">
        <v>249</v>
      </c>
      <c r="AH95" s="126"/>
      <c r="AI95" s="127"/>
      <c r="AJ95" s="832" t="s">
        <v>248</v>
      </c>
      <c r="AK95" s="832"/>
      <c r="AL95" s="832"/>
      <c r="AM95" s="832">
        <f>ROUNDDOWN(IF(AND(OR($G$15="無し",$G$15=""),D91&gt;3.6),100000*D91,0),-3)</f>
        <v>0</v>
      </c>
      <c r="AN95" s="832"/>
      <c r="AO95" s="875"/>
      <c r="AP95" s="184"/>
      <c r="AQ95" s="839"/>
      <c r="AR95" s="840" t="s">
        <v>320</v>
      </c>
      <c r="AS95" s="841"/>
      <c r="AT95" s="841"/>
      <c r="AU95" s="841"/>
      <c r="AV95" s="841"/>
      <c r="AW95" s="841"/>
      <c r="AX95" s="841"/>
      <c r="AY95" s="841"/>
      <c r="AZ95" s="841"/>
      <c r="BA95" s="841"/>
      <c r="BB95" s="816" t="s">
        <v>321</v>
      </c>
      <c r="BC95" s="817"/>
      <c r="BD95" s="817"/>
      <c r="BE95" s="818"/>
      <c r="BF95" s="831">
        <f>P91*10000</f>
        <v>0</v>
      </c>
      <c r="BG95" s="831"/>
      <c r="BH95" s="875"/>
      <c r="BI95" s="133" t="s">
        <v>322</v>
      </c>
    </row>
    <row r="96" spans="2:62" ht="5.0999999999999996" customHeight="1">
      <c r="B96" s="940">
        <v>16</v>
      </c>
      <c r="C96" s="941"/>
      <c r="D96" s="942"/>
      <c r="E96" s="943"/>
      <c r="F96" s="944"/>
      <c r="G96" s="945"/>
      <c r="H96" s="944"/>
      <c r="I96" s="950"/>
      <c r="J96" s="952"/>
      <c r="K96" s="953"/>
      <c r="L96" s="944"/>
      <c r="M96" s="945"/>
      <c r="N96" s="944"/>
      <c r="O96" s="945"/>
      <c r="P96" s="944"/>
      <c r="Q96" s="954"/>
      <c r="R96" s="104"/>
      <c r="S96" s="104"/>
      <c r="T96" s="104"/>
      <c r="U96" s="883">
        <f>IFERROR(ROUND(D96*J96/F96,3),0)</f>
        <v>0</v>
      </c>
      <c r="V96" s="884">
        <f>IFERROR(ROUND(D96*L96/F96,3),0)</f>
        <v>0</v>
      </c>
      <c r="Y96" s="867" t="s">
        <v>309</v>
      </c>
      <c r="Z96" s="868"/>
      <c r="AA96" s="868"/>
      <c r="AB96" s="869"/>
      <c r="AC96" s="122" t="s">
        <v>260</v>
      </c>
      <c r="AD96" s="122"/>
      <c r="AE96" s="122"/>
      <c r="AF96" s="122"/>
      <c r="AG96" s="867" t="s">
        <v>310</v>
      </c>
      <c r="AH96" s="868"/>
      <c r="AI96" s="869"/>
      <c r="AJ96" s="870" t="s">
        <v>245</v>
      </c>
      <c r="AK96" s="871"/>
      <c r="AL96" s="872"/>
      <c r="AM96" s="189" t="s">
        <v>399</v>
      </c>
      <c r="AN96" s="188">
        <f>B96</f>
        <v>16</v>
      </c>
      <c r="AO96" s="873">
        <f>MAX(AM97:AN100)</f>
        <v>0</v>
      </c>
      <c r="AQ96" s="187"/>
      <c r="AR96" s="885" t="s">
        <v>398</v>
      </c>
      <c r="AS96" s="885"/>
      <c r="AT96" s="885"/>
      <c r="AU96" s="885"/>
      <c r="AV96" s="885"/>
      <c r="AW96" s="885"/>
      <c r="AX96" s="885"/>
      <c r="AY96" s="885"/>
      <c r="AZ96" s="885"/>
      <c r="BA96" s="885"/>
      <c r="BB96" s="886" t="s">
        <v>246</v>
      </c>
      <c r="BC96" s="887"/>
      <c r="BD96" s="887"/>
      <c r="BE96" s="888"/>
      <c r="BF96" s="889" t="s">
        <v>236</v>
      </c>
      <c r="BG96" s="890"/>
      <c r="BH96" s="873">
        <f>IFERROR(ROUNDDOWN(SUM(BF97:BG100),-3),0)</f>
        <v>0</v>
      </c>
    </row>
    <row r="97" spans="2:62" ht="5.0999999999999996" customHeight="1">
      <c r="B97" s="940"/>
      <c r="C97" s="941"/>
      <c r="D97" s="942"/>
      <c r="E97" s="943"/>
      <c r="F97" s="946"/>
      <c r="G97" s="947"/>
      <c r="H97" s="946"/>
      <c r="I97" s="864"/>
      <c r="J97" s="946"/>
      <c r="K97" s="947"/>
      <c r="L97" s="946"/>
      <c r="M97" s="947"/>
      <c r="N97" s="946"/>
      <c r="O97" s="947"/>
      <c r="P97" s="946"/>
      <c r="Q97" s="955"/>
      <c r="R97" s="104"/>
      <c r="S97" s="104"/>
      <c r="T97" s="104"/>
      <c r="U97" s="883"/>
      <c r="V97" s="884"/>
      <c r="Y97" s="876" t="s">
        <v>259</v>
      </c>
      <c r="Z97" s="877"/>
      <c r="AA97" s="877"/>
      <c r="AB97" s="878"/>
      <c r="AC97" s="124" t="s">
        <v>253</v>
      </c>
      <c r="AD97" s="124"/>
      <c r="AE97" s="124"/>
      <c r="AF97" s="124"/>
      <c r="AG97" s="125" t="s">
        <v>258</v>
      </c>
      <c r="AH97" s="126"/>
      <c r="AI97" s="127"/>
      <c r="AJ97" s="832" t="s">
        <v>257</v>
      </c>
      <c r="AK97" s="832"/>
      <c r="AL97" s="832"/>
      <c r="AM97" s="832">
        <f>ROUNDDOWN(MIN(IF(AND($G$15="有り",D96&lt;=3.6),130000*D96,0),390000),-3)</f>
        <v>0</v>
      </c>
      <c r="AN97" s="832"/>
      <c r="AO97" s="874"/>
      <c r="AP97" s="186"/>
      <c r="AQ97" s="882" t="s">
        <v>397</v>
      </c>
      <c r="AR97" s="833" t="s">
        <v>396</v>
      </c>
      <c r="AS97" s="833"/>
      <c r="AT97" s="833"/>
      <c r="AU97" s="833"/>
      <c r="AV97" s="833"/>
      <c r="AW97" s="833"/>
      <c r="AX97" s="833"/>
      <c r="AY97" s="833"/>
      <c r="AZ97" s="833"/>
      <c r="BA97" s="833"/>
      <c r="BB97" s="816" t="s">
        <v>314</v>
      </c>
      <c r="BC97" s="817"/>
      <c r="BD97" s="817"/>
      <c r="BE97" s="818"/>
      <c r="BF97" s="831">
        <f>ROUND(U96,2)*50000</f>
        <v>0</v>
      </c>
      <c r="BG97" s="831"/>
      <c r="BH97" s="874"/>
      <c r="BI97" s="133" t="s">
        <v>315</v>
      </c>
    </row>
    <row r="98" spans="2:62" ht="5.0999999999999996" customHeight="1">
      <c r="B98" s="940"/>
      <c r="C98" s="941"/>
      <c r="D98" s="942"/>
      <c r="E98" s="943"/>
      <c r="F98" s="946"/>
      <c r="G98" s="947"/>
      <c r="H98" s="946"/>
      <c r="I98" s="864"/>
      <c r="J98" s="946"/>
      <c r="K98" s="947"/>
      <c r="L98" s="946"/>
      <c r="M98" s="947"/>
      <c r="N98" s="946"/>
      <c r="O98" s="947"/>
      <c r="P98" s="946"/>
      <c r="Q98" s="955"/>
      <c r="R98" s="104"/>
      <c r="S98" s="104"/>
      <c r="T98" s="104"/>
      <c r="U98" s="883"/>
      <c r="V98" s="884"/>
      <c r="Y98" s="879"/>
      <c r="Z98" s="880"/>
      <c r="AA98" s="880"/>
      <c r="AB98" s="881"/>
      <c r="AC98" s="124" t="s">
        <v>250</v>
      </c>
      <c r="AD98" s="124"/>
      <c r="AE98" s="124"/>
      <c r="AF98" s="124"/>
      <c r="AG98" s="125" t="s">
        <v>256</v>
      </c>
      <c r="AH98" s="126"/>
      <c r="AI98" s="127"/>
      <c r="AJ98" s="832" t="s">
        <v>255</v>
      </c>
      <c r="AK98" s="832"/>
      <c r="AL98" s="832"/>
      <c r="AM98" s="832">
        <f>ROUNDDOWN(MIN(IF(AND(OR($G$15="無し",$G$15=""),D96&lt;=3.6),120000*D96,0),360000),-3)</f>
        <v>0</v>
      </c>
      <c r="AN98" s="832"/>
      <c r="AO98" s="874"/>
      <c r="AP98" s="186"/>
      <c r="AQ98" s="882"/>
      <c r="AR98" s="833" t="s">
        <v>395</v>
      </c>
      <c r="AS98" s="833"/>
      <c r="AT98" s="833"/>
      <c r="AU98" s="833"/>
      <c r="AV98" s="833"/>
      <c r="AW98" s="833"/>
      <c r="AX98" s="833"/>
      <c r="AY98" s="833"/>
      <c r="AZ98" s="833"/>
      <c r="BA98" s="833"/>
      <c r="BB98" s="816" t="s">
        <v>316</v>
      </c>
      <c r="BC98" s="817"/>
      <c r="BD98" s="817"/>
      <c r="BE98" s="818"/>
      <c r="BF98" s="831">
        <f>ROUND(V96,2)*20000</f>
        <v>0</v>
      </c>
      <c r="BG98" s="831"/>
      <c r="BH98" s="874"/>
      <c r="BI98" s="133" t="s">
        <v>317</v>
      </c>
    </row>
    <row r="99" spans="2:62" ht="5.0999999999999996" customHeight="1">
      <c r="B99" s="940"/>
      <c r="C99" s="941"/>
      <c r="D99" s="942"/>
      <c r="E99" s="943"/>
      <c r="F99" s="946"/>
      <c r="G99" s="947"/>
      <c r="H99" s="946"/>
      <c r="I99" s="864"/>
      <c r="J99" s="946"/>
      <c r="K99" s="947"/>
      <c r="L99" s="946"/>
      <c r="M99" s="947"/>
      <c r="N99" s="946"/>
      <c r="O99" s="947"/>
      <c r="P99" s="946"/>
      <c r="Q99" s="955"/>
      <c r="R99" s="104"/>
      <c r="S99" s="104"/>
      <c r="T99" s="104"/>
      <c r="U99" s="883"/>
      <c r="V99" s="884"/>
      <c r="Y99" s="876" t="s">
        <v>254</v>
      </c>
      <c r="Z99" s="877"/>
      <c r="AA99" s="877"/>
      <c r="AB99" s="878"/>
      <c r="AC99" s="124" t="s">
        <v>253</v>
      </c>
      <c r="AD99" s="124"/>
      <c r="AE99" s="124"/>
      <c r="AF99" s="124"/>
      <c r="AG99" s="125" t="s">
        <v>252</v>
      </c>
      <c r="AH99" s="126"/>
      <c r="AI99" s="127"/>
      <c r="AJ99" s="832" t="s">
        <v>251</v>
      </c>
      <c r="AK99" s="832"/>
      <c r="AL99" s="832"/>
      <c r="AM99" s="832">
        <f>ROUNDDOWN(IF(AND($G$15="有り",D96&gt;3.6),110000*D96,0),-3)</f>
        <v>0</v>
      </c>
      <c r="AN99" s="832"/>
      <c r="AO99" s="874"/>
      <c r="AP99" s="184"/>
      <c r="AQ99" s="839" t="s">
        <v>394</v>
      </c>
      <c r="AR99" s="840" t="s">
        <v>318</v>
      </c>
      <c r="AS99" s="841"/>
      <c r="AT99" s="841"/>
      <c r="AU99" s="841"/>
      <c r="AV99" s="841"/>
      <c r="AW99" s="841"/>
      <c r="AX99" s="841"/>
      <c r="AY99" s="841"/>
      <c r="AZ99" s="841"/>
      <c r="BA99" s="841"/>
      <c r="BB99" s="816" t="s">
        <v>316</v>
      </c>
      <c r="BC99" s="817"/>
      <c r="BD99" s="817"/>
      <c r="BE99" s="818"/>
      <c r="BF99" s="831">
        <f>N96*20000</f>
        <v>0</v>
      </c>
      <c r="BG99" s="831"/>
      <c r="BH99" s="874"/>
      <c r="BI99" s="133" t="s">
        <v>319</v>
      </c>
      <c r="BJ99" s="185"/>
    </row>
    <row r="100" spans="2:62" ht="5.0999999999999996" customHeight="1">
      <c r="B100" s="940"/>
      <c r="C100" s="941"/>
      <c r="D100" s="942"/>
      <c r="E100" s="943"/>
      <c r="F100" s="948"/>
      <c r="G100" s="949"/>
      <c r="H100" s="948"/>
      <c r="I100" s="951"/>
      <c r="J100" s="948"/>
      <c r="K100" s="949"/>
      <c r="L100" s="948"/>
      <c r="M100" s="949"/>
      <c r="N100" s="948"/>
      <c r="O100" s="949"/>
      <c r="P100" s="948"/>
      <c r="Q100" s="956"/>
      <c r="R100" s="104"/>
      <c r="S100" s="104"/>
      <c r="T100" s="104"/>
      <c r="U100" s="883"/>
      <c r="V100" s="884"/>
      <c r="Y100" s="879"/>
      <c r="Z100" s="880"/>
      <c r="AA100" s="880"/>
      <c r="AB100" s="881"/>
      <c r="AC100" s="124" t="s">
        <v>250</v>
      </c>
      <c r="AD100" s="124"/>
      <c r="AE100" s="124"/>
      <c r="AF100" s="124"/>
      <c r="AG100" s="125" t="s">
        <v>249</v>
      </c>
      <c r="AH100" s="126"/>
      <c r="AI100" s="127"/>
      <c r="AJ100" s="832" t="s">
        <v>248</v>
      </c>
      <c r="AK100" s="832"/>
      <c r="AL100" s="832"/>
      <c r="AM100" s="832">
        <f>ROUNDDOWN(IF(AND(OR($G$15="無し",$G$15=""),D96&gt;3.6),100000*D96,0),-3)</f>
        <v>0</v>
      </c>
      <c r="AN100" s="832"/>
      <c r="AO100" s="875"/>
      <c r="AP100" s="184"/>
      <c r="AQ100" s="839"/>
      <c r="AR100" s="840" t="s">
        <v>320</v>
      </c>
      <c r="AS100" s="841"/>
      <c r="AT100" s="841"/>
      <c r="AU100" s="841"/>
      <c r="AV100" s="841"/>
      <c r="AW100" s="841"/>
      <c r="AX100" s="841"/>
      <c r="AY100" s="841"/>
      <c r="AZ100" s="841"/>
      <c r="BA100" s="841"/>
      <c r="BB100" s="816" t="s">
        <v>321</v>
      </c>
      <c r="BC100" s="817"/>
      <c r="BD100" s="817"/>
      <c r="BE100" s="818"/>
      <c r="BF100" s="831">
        <f>P96*10000</f>
        <v>0</v>
      </c>
      <c r="BG100" s="831"/>
      <c r="BH100" s="875"/>
      <c r="BI100" s="133" t="s">
        <v>322</v>
      </c>
    </row>
    <row r="101" spans="2:62" ht="5.0999999999999996" customHeight="1">
      <c r="B101" s="940">
        <v>17</v>
      </c>
      <c r="C101" s="941"/>
      <c r="D101" s="942"/>
      <c r="E101" s="943"/>
      <c r="F101" s="944"/>
      <c r="G101" s="945"/>
      <c r="H101" s="944"/>
      <c r="I101" s="950"/>
      <c r="J101" s="952"/>
      <c r="K101" s="953"/>
      <c r="L101" s="944"/>
      <c r="M101" s="945"/>
      <c r="N101" s="944"/>
      <c r="O101" s="945"/>
      <c r="P101" s="944"/>
      <c r="Q101" s="954"/>
      <c r="R101" s="104"/>
      <c r="S101" s="104"/>
      <c r="T101" s="104"/>
      <c r="U101" s="883">
        <f>IFERROR(ROUND(D101*J101/F101,3),0)</f>
        <v>0</v>
      </c>
      <c r="V101" s="884">
        <f>IFERROR(ROUND(D101*L101/F101,3),0)</f>
        <v>0</v>
      </c>
      <c r="Y101" s="867" t="s">
        <v>309</v>
      </c>
      <c r="Z101" s="868"/>
      <c r="AA101" s="868"/>
      <c r="AB101" s="869"/>
      <c r="AC101" s="122" t="s">
        <v>260</v>
      </c>
      <c r="AD101" s="122"/>
      <c r="AE101" s="122"/>
      <c r="AF101" s="122"/>
      <c r="AG101" s="867" t="s">
        <v>310</v>
      </c>
      <c r="AH101" s="868"/>
      <c r="AI101" s="869"/>
      <c r="AJ101" s="870" t="s">
        <v>245</v>
      </c>
      <c r="AK101" s="871"/>
      <c r="AL101" s="872"/>
      <c r="AM101" s="189" t="s">
        <v>399</v>
      </c>
      <c r="AN101" s="188">
        <f>B101</f>
        <v>17</v>
      </c>
      <c r="AO101" s="873">
        <f>MAX(AM102:AN105)</f>
        <v>0</v>
      </c>
      <c r="AQ101" s="187"/>
      <c r="AR101" s="885" t="s">
        <v>398</v>
      </c>
      <c r="AS101" s="885"/>
      <c r="AT101" s="885"/>
      <c r="AU101" s="885"/>
      <c r="AV101" s="885"/>
      <c r="AW101" s="885"/>
      <c r="AX101" s="885"/>
      <c r="AY101" s="885"/>
      <c r="AZ101" s="885"/>
      <c r="BA101" s="885"/>
      <c r="BB101" s="886" t="s">
        <v>246</v>
      </c>
      <c r="BC101" s="887"/>
      <c r="BD101" s="887"/>
      <c r="BE101" s="888"/>
      <c r="BF101" s="889" t="s">
        <v>236</v>
      </c>
      <c r="BG101" s="890"/>
      <c r="BH101" s="873">
        <f>IFERROR(ROUNDDOWN(SUM(BF102:BG105),-3),0)</f>
        <v>0</v>
      </c>
    </row>
    <row r="102" spans="2:62" ht="5.0999999999999996" customHeight="1">
      <c r="B102" s="940"/>
      <c r="C102" s="941"/>
      <c r="D102" s="942"/>
      <c r="E102" s="943"/>
      <c r="F102" s="946"/>
      <c r="G102" s="947"/>
      <c r="H102" s="946"/>
      <c r="I102" s="864"/>
      <c r="J102" s="946"/>
      <c r="K102" s="947"/>
      <c r="L102" s="946"/>
      <c r="M102" s="947"/>
      <c r="N102" s="946"/>
      <c r="O102" s="947"/>
      <c r="P102" s="946"/>
      <c r="Q102" s="955"/>
      <c r="R102" s="104"/>
      <c r="S102" s="104"/>
      <c r="T102" s="104"/>
      <c r="U102" s="883"/>
      <c r="V102" s="884"/>
      <c r="Y102" s="876" t="s">
        <v>259</v>
      </c>
      <c r="Z102" s="877"/>
      <c r="AA102" s="877"/>
      <c r="AB102" s="878"/>
      <c r="AC102" s="124" t="s">
        <v>253</v>
      </c>
      <c r="AD102" s="124"/>
      <c r="AE102" s="124"/>
      <c r="AF102" s="124"/>
      <c r="AG102" s="125" t="s">
        <v>258</v>
      </c>
      <c r="AH102" s="126"/>
      <c r="AI102" s="127"/>
      <c r="AJ102" s="832" t="s">
        <v>257</v>
      </c>
      <c r="AK102" s="832"/>
      <c r="AL102" s="832"/>
      <c r="AM102" s="832">
        <f>ROUNDDOWN(MIN(IF(AND($G$15="有り",D101&lt;=3.6),130000*D101,0),390000),-3)</f>
        <v>0</v>
      </c>
      <c r="AN102" s="832"/>
      <c r="AO102" s="874"/>
      <c r="AP102" s="186"/>
      <c r="AQ102" s="882" t="s">
        <v>397</v>
      </c>
      <c r="AR102" s="833" t="s">
        <v>396</v>
      </c>
      <c r="AS102" s="833"/>
      <c r="AT102" s="833"/>
      <c r="AU102" s="833"/>
      <c r="AV102" s="833"/>
      <c r="AW102" s="833"/>
      <c r="AX102" s="833"/>
      <c r="AY102" s="833"/>
      <c r="AZ102" s="833"/>
      <c r="BA102" s="833"/>
      <c r="BB102" s="816" t="s">
        <v>314</v>
      </c>
      <c r="BC102" s="817"/>
      <c r="BD102" s="817"/>
      <c r="BE102" s="818"/>
      <c r="BF102" s="831">
        <f>ROUND(U101,2)*50000</f>
        <v>0</v>
      </c>
      <c r="BG102" s="831"/>
      <c r="BH102" s="874"/>
      <c r="BI102" s="133" t="s">
        <v>315</v>
      </c>
    </row>
    <row r="103" spans="2:62" ht="5.0999999999999996" customHeight="1">
      <c r="B103" s="940"/>
      <c r="C103" s="941"/>
      <c r="D103" s="942"/>
      <c r="E103" s="943"/>
      <c r="F103" s="946"/>
      <c r="G103" s="947"/>
      <c r="H103" s="946"/>
      <c r="I103" s="864"/>
      <c r="J103" s="946"/>
      <c r="K103" s="947"/>
      <c r="L103" s="946"/>
      <c r="M103" s="947"/>
      <c r="N103" s="946"/>
      <c r="O103" s="947"/>
      <c r="P103" s="946"/>
      <c r="Q103" s="955"/>
      <c r="R103" s="104"/>
      <c r="S103" s="104"/>
      <c r="T103" s="104"/>
      <c r="U103" s="883"/>
      <c r="V103" s="884"/>
      <c r="Y103" s="879"/>
      <c r="Z103" s="880"/>
      <c r="AA103" s="880"/>
      <c r="AB103" s="881"/>
      <c r="AC103" s="124" t="s">
        <v>250</v>
      </c>
      <c r="AD103" s="124"/>
      <c r="AE103" s="124"/>
      <c r="AF103" s="124"/>
      <c r="AG103" s="125" t="s">
        <v>256</v>
      </c>
      <c r="AH103" s="126"/>
      <c r="AI103" s="127"/>
      <c r="AJ103" s="832" t="s">
        <v>255</v>
      </c>
      <c r="AK103" s="832"/>
      <c r="AL103" s="832"/>
      <c r="AM103" s="832">
        <f>ROUNDDOWN(MIN(IF(AND(OR($G$15="無し",$G$15=""),D101&lt;=3.6),120000*D101,0),360000),-3)</f>
        <v>0</v>
      </c>
      <c r="AN103" s="832"/>
      <c r="AO103" s="874"/>
      <c r="AP103" s="186"/>
      <c r="AQ103" s="882"/>
      <c r="AR103" s="833" t="s">
        <v>395</v>
      </c>
      <c r="AS103" s="833"/>
      <c r="AT103" s="833"/>
      <c r="AU103" s="833"/>
      <c r="AV103" s="833"/>
      <c r="AW103" s="833"/>
      <c r="AX103" s="833"/>
      <c r="AY103" s="833"/>
      <c r="AZ103" s="833"/>
      <c r="BA103" s="833"/>
      <c r="BB103" s="816" t="s">
        <v>316</v>
      </c>
      <c r="BC103" s="817"/>
      <c r="BD103" s="817"/>
      <c r="BE103" s="818"/>
      <c r="BF103" s="831">
        <f>ROUND(V101,2)*20000</f>
        <v>0</v>
      </c>
      <c r="BG103" s="831"/>
      <c r="BH103" s="874"/>
      <c r="BI103" s="133" t="s">
        <v>317</v>
      </c>
    </row>
    <row r="104" spans="2:62" ht="5.0999999999999996" customHeight="1">
      <c r="B104" s="940"/>
      <c r="C104" s="941"/>
      <c r="D104" s="942"/>
      <c r="E104" s="943"/>
      <c r="F104" s="946"/>
      <c r="G104" s="947"/>
      <c r="H104" s="946"/>
      <c r="I104" s="864"/>
      <c r="J104" s="946"/>
      <c r="K104" s="947"/>
      <c r="L104" s="946"/>
      <c r="M104" s="947"/>
      <c r="N104" s="946"/>
      <c r="O104" s="947"/>
      <c r="P104" s="946"/>
      <c r="Q104" s="955"/>
      <c r="R104" s="104"/>
      <c r="S104" s="104"/>
      <c r="T104" s="104"/>
      <c r="U104" s="883"/>
      <c r="V104" s="884"/>
      <c r="Y104" s="876" t="s">
        <v>254</v>
      </c>
      <c r="Z104" s="877"/>
      <c r="AA104" s="877"/>
      <c r="AB104" s="878"/>
      <c r="AC104" s="124" t="s">
        <v>253</v>
      </c>
      <c r="AD104" s="124"/>
      <c r="AE104" s="124"/>
      <c r="AF104" s="124"/>
      <c r="AG104" s="125" t="s">
        <v>252</v>
      </c>
      <c r="AH104" s="126"/>
      <c r="AI104" s="127"/>
      <c r="AJ104" s="832" t="s">
        <v>251</v>
      </c>
      <c r="AK104" s="832"/>
      <c r="AL104" s="832"/>
      <c r="AM104" s="832">
        <f>ROUNDDOWN(IF(AND($G$15="有り",D101&gt;3.6),110000*D101,0),-3)</f>
        <v>0</v>
      </c>
      <c r="AN104" s="832"/>
      <c r="AO104" s="874"/>
      <c r="AP104" s="184"/>
      <c r="AQ104" s="839" t="s">
        <v>394</v>
      </c>
      <c r="AR104" s="840" t="s">
        <v>318</v>
      </c>
      <c r="AS104" s="841"/>
      <c r="AT104" s="841"/>
      <c r="AU104" s="841"/>
      <c r="AV104" s="841"/>
      <c r="AW104" s="841"/>
      <c r="AX104" s="841"/>
      <c r="AY104" s="841"/>
      <c r="AZ104" s="841"/>
      <c r="BA104" s="841"/>
      <c r="BB104" s="816" t="s">
        <v>316</v>
      </c>
      <c r="BC104" s="817"/>
      <c r="BD104" s="817"/>
      <c r="BE104" s="818"/>
      <c r="BF104" s="831">
        <f>N101*20000</f>
        <v>0</v>
      </c>
      <c r="BG104" s="831"/>
      <c r="BH104" s="874"/>
      <c r="BI104" s="133" t="s">
        <v>319</v>
      </c>
      <c r="BJ104" s="185"/>
    </row>
    <row r="105" spans="2:62" ht="5.0999999999999996" customHeight="1">
      <c r="B105" s="940"/>
      <c r="C105" s="941"/>
      <c r="D105" s="942"/>
      <c r="E105" s="943"/>
      <c r="F105" s="948"/>
      <c r="G105" s="949"/>
      <c r="H105" s="948"/>
      <c r="I105" s="951"/>
      <c r="J105" s="948"/>
      <c r="K105" s="949"/>
      <c r="L105" s="948"/>
      <c r="M105" s="949"/>
      <c r="N105" s="948"/>
      <c r="O105" s="949"/>
      <c r="P105" s="948"/>
      <c r="Q105" s="956"/>
      <c r="R105" s="104"/>
      <c r="S105" s="104"/>
      <c r="T105" s="104"/>
      <c r="U105" s="883"/>
      <c r="V105" s="884"/>
      <c r="Y105" s="879"/>
      <c r="Z105" s="880"/>
      <c r="AA105" s="880"/>
      <c r="AB105" s="881"/>
      <c r="AC105" s="124" t="s">
        <v>250</v>
      </c>
      <c r="AD105" s="124"/>
      <c r="AE105" s="124"/>
      <c r="AF105" s="124"/>
      <c r="AG105" s="125" t="s">
        <v>249</v>
      </c>
      <c r="AH105" s="126"/>
      <c r="AI105" s="127"/>
      <c r="AJ105" s="832" t="s">
        <v>248</v>
      </c>
      <c r="AK105" s="832"/>
      <c r="AL105" s="832"/>
      <c r="AM105" s="832">
        <f>ROUNDDOWN(IF(AND(OR($G$15="無し",$G$15=""),D101&gt;3.6),100000*D101,0),-3)</f>
        <v>0</v>
      </c>
      <c r="AN105" s="832"/>
      <c r="AO105" s="875"/>
      <c r="AP105" s="184"/>
      <c r="AQ105" s="839"/>
      <c r="AR105" s="840" t="s">
        <v>320</v>
      </c>
      <c r="AS105" s="841"/>
      <c r="AT105" s="841"/>
      <c r="AU105" s="841"/>
      <c r="AV105" s="841"/>
      <c r="AW105" s="841"/>
      <c r="AX105" s="841"/>
      <c r="AY105" s="841"/>
      <c r="AZ105" s="841"/>
      <c r="BA105" s="841"/>
      <c r="BB105" s="816" t="s">
        <v>321</v>
      </c>
      <c r="BC105" s="817"/>
      <c r="BD105" s="817"/>
      <c r="BE105" s="818"/>
      <c r="BF105" s="831">
        <f>P101*10000</f>
        <v>0</v>
      </c>
      <c r="BG105" s="831"/>
      <c r="BH105" s="875"/>
      <c r="BI105" s="133" t="s">
        <v>322</v>
      </c>
    </row>
    <row r="106" spans="2:62" ht="5.0999999999999996" customHeight="1">
      <c r="B106" s="940">
        <v>18</v>
      </c>
      <c r="C106" s="941"/>
      <c r="D106" s="942"/>
      <c r="E106" s="943"/>
      <c r="F106" s="944"/>
      <c r="G106" s="945"/>
      <c r="H106" s="944"/>
      <c r="I106" s="950"/>
      <c r="J106" s="952"/>
      <c r="K106" s="953"/>
      <c r="L106" s="944"/>
      <c r="M106" s="945"/>
      <c r="N106" s="944"/>
      <c r="O106" s="945"/>
      <c r="P106" s="944"/>
      <c r="Q106" s="954"/>
      <c r="R106" s="104"/>
      <c r="S106" s="104"/>
      <c r="T106" s="104"/>
      <c r="U106" s="883">
        <f>IFERROR(ROUND(D106*J106/F106,3),0)</f>
        <v>0</v>
      </c>
      <c r="V106" s="884">
        <f>IFERROR(ROUND(D106*L106/F106,3),0)</f>
        <v>0</v>
      </c>
      <c r="Y106" s="867" t="s">
        <v>309</v>
      </c>
      <c r="Z106" s="868"/>
      <c r="AA106" s="868"/>
      <c r="AB106" s="869"/>
      <c r="AC106" s="122" t="s">
        <v>260</v>
      </c>
      <c r="AD106" s="122"/>
      <c r="AE106" s="122"/>
      <c r="AF106" s="122"/>
      <c r="AG106" s="867" t="s">
        <v>310</v>
      </c>
      <c r="AH106" s="868"/>
      <c r="AI106" s="869"/>
      <c r="AJ106" s="870" t="s">
        <v>245</v>
      </c>
      <c r="AK106" s="871"/>
      <c r="AL106" s="872"/>
      <c r="AM106" s="189" t="s">
        <v>399</v>
      </c>
      <c r="AN106" s="188">
        <f>B106</f>
        <v>18</v>
      </c>
      <c r="AO106" s="873">
        <f>MAX(AM107:AN110)</f>
        <v>0</v>
      </c>
      <c r="AQ106" s="187"/>
      <c r="AR106" s="885" t="s">
        <v>398</v>
      </c>
      <c r="AS106" s="885"/>
      <c r="AT106" s="885"/>
      <c r="AU106" s="885"/>
      <c r="AV106" s="885"/>
      <c r="AW106" s="885"/>
      <c r="AX106" s="885"/>
      <c r="AY106" s="885"/>
      <c r="AZ106" s="885"/>
      <c r="BA106" s="885"/>
      <c r="BB106" s="886" t="s">
        <v>246</v>
      </c>
      <c r="BC106" s="887"/>
      <c r="BD106" s="887"/>
      <c r="BE106" s="888"/>
      <c r="BF106" s="889" t="s">
        <v>236</v>
      </c>
      <c r="BG106" s="890"/>
      <c r="BH106" s="873">
        <f>IFERROR(ROUNDDOWN(SUM(BF107:BG110),-3),0)</f>
        <v>0</v>
      </c>
    </row>
    <row r="107" spans="2:62" ht="5.0999999999999996" customHeight="1">
      <c r="B107" s="940"/>
      <c r="C107" s="941"/>
      <c r="D107" s="942"/>
      <c r="E107" s="943"/>
      <c r="F107" s="946"/>
      <c r="G107" s="947"/>
      <c r="H107" s="946"/>
      <c r="I107" s="864"/>
      <c r="J107" s="946"/>
      <c r="K107" s="947"/>
      <c r="L107" s="946"/>
      <c r="M107" s="947"/>
      <c r="N107" s="946"/>
      <c r="O107" s="947"/>
      <c r="P107" s="946"/>
      <c r="Q107" s="955"/>
      <c r="R107" s="104"/>
      <c r="S107" s="104"/>
      <c r="T107" s="104"/>
      <c r="U107" s="883"/>
      <c r="V107" s="884"/>
      <c r="Y107" s="876" t="s">
        <v>259</v>
      </c>
      <c r="Z107" s="877"/>
      <c r="AA107" s="877"/>
      <c r="AB107" s="878"/>
      <c r="AC107" s="124" t="s">
        <v>253</v>
      </c>
      <c r="AD107" s="124"/>
      <c r="AE107" s="124"/>
      <c r="AF107" s="124"/>
      <c r="AG107" s="125" t="s">
        <v>258</v>
      </c>
      <c r="AH107" s="126"/>
      <c r="AI107" s="127"/>
      <c r="AJ107" s="832" t="s">
        <v>257</v>
      </c>
      <c r="AK107" s="832"/>
      <c r="AL107" s="832"/>
      <c r="AM107" s="832">
        <f>ROUNDDOWN(MIN(IF(AND($G$15="有り",D106&lt;=3.6),130000*D106,0),390000),-3)</f>
        <v>0</v>
      </c>
      <c r="AN107" s="832"/>
      <c r="AO107" s="874"/>
      <c r="AP107" s="186"/>
      <c r="AQ107" s="882" t="s">
        <v>397</v>
      </c>
      <c r="AR107" s="833" t="s">
        <v>396</v>
      </c>
      <c r="AS107" s="833"/>
      <c r="AT107" s="833"/>
      <c r="AU107" s="833"/>
      <c r="AV107" s="833"/>
      <c r="AW107" s="833"/>
      <c r="AX107" s="833"/>
      <c r="AY107" s="833"/>
      <c r="AZ107" s="833"/>
      <c r="BA107" s="833"/>
      <c r="BB107" s="816" t="s">
        <v>314</v>
      </c>
      <c r="BC107" s="817"/>
      <c r="BD107" s="817"/>
      <c r="BE107" s="818"/>
      <c r="BF107" s="831">
        <f>ROUND(U106,2)*50000</f>
        <v>0</v>
      </c>
      <c r="BG107" s="831"/>
      <c r="BH107" s="874"/>
      <c r="BI107" s="133" t="s">
        <v>315</v>
      </c>
    </row>
    <row r="108" spans="2:62" ht="5.0999999999999996" customHeight="1">
      <c r="B108" s="940"/>
      <c r="C108" s="941"/>
      <c r="D108" s="942"/>
      <c r="E108" s="943"/>
      <c r="F108" s="946"/>
      <c r="G108" s="947"/>
      <c r="H108" s="946"/>
      <c r="I108" s="864"/>
      <c r="J108" s="946"/>
      <c r="K108" s="947"/>
      <c r="L108" s="946"/>
      <c r="M108" s="947"/>
      <c r="N108" s="946"/>
      <c r="O108" s="947"/>
      <c r="P108" s="946"/>
      <c r="Q108" s="955"/>
      <c r="R108" s="104"/>
      <c r="S108" s="104"/>
      <c r="T108" s="104"/>
      <c r="U108" s="883"/>
      <c r="V108" s="884"/>
      <c r="Y108" s="879"/>
      <c r="Z108" s="880"/>
      <c r="AA108" s="880"/>
      <c r="AB108" s="881"/>
      <c r="AC108" s="124" t="s">
        <v>250</v>
      </c>
      <c r="AD108" s="124"/>
      <c r="AE108" s="124"/>
      <c r="AF108" s="124"/>
      <c r="AG108" s="125" t="s">
        <v>256</v>
      </c>
      <c r="AH108" s="126"/>
      <c r="AI108" s="127"/>
      <c r="AJ108" s="832" t="s">
        <v>255</v>
      </c>
      <c r="AK108" s="832"/>
      <c r="AL108" s="832"/>
      <c r="AM108" s="832">
        <f>ROUNDDOWN(MIN(IF(AND(OR($G$15="無し",$G$15=""),D106&lt;=3.6),120000*D106,0),360000),-3)</f>
        <v>0</v>
      </c>
      <c r="AN108" s="832"/>
      <c r="AO108" s="874"/>
      <c r="AP108" s="186"/>
      <c r="AQ108" s="882"/>
      <c r="AR108" s="833" t="s">
        <v>395</v>
      </c>
      <c r="AS108" s="833"/>
      <c r="AT108" s="833"/>
      <c r="AU108" s="833"/>
      <c r="AV108" s="833"/>
      <c r="AW108" s="833"/>
      <c r="AX108" s="833"/>
      <c r="AY108" s="833"/>
      <c r="AZ108" s="833"/>
      <c r="BA108" s="833"/>
      <c r="BB108" s="816" t="s">
        <v>316</v>
      </c>
      <c r="BC108" s="817"/>
      <c r="BD108" s="817"/>
      <c r="BE108" s="818"/>
      <c r="BF108" s="831">
        <f>ROUND(V106,2)*20000</f>
        <v>0</v>
      </c>
      <c r="BG108" s="831"/>
      <c r="BH108" s="874"/>
      <c r="BI108" s="133" t="s">
        <v>317</v>
      </c>
    </row>
    <row r="109" spans="2:62" ht="5.0999999999999996" customHeight="1">
      <c r="B109" s="940"/>
      <c r="C109" s="941"/>
      <c r="D109" s="942"/>
      <c r="E109" s="943"/>
      <c r="F109" s="946"/>
      <c r="G109" s="947"/>
      <c r="H109" s="946"/>
      <c r="I109" s="864"/>
      <c r="J109" s="946"/>
      <c r="K109" s="947"/>
      <c r="L109" s="946"/>
      <c r="M109" s="947"/>
      <c r="N109" s="946"/>
      <c r="O109" s="947"/>
      <c r="P109" s="946"/>
      <c r="Q109" s="955"/>
      <c r="R109" s="104"/>
      <c r="S109" s="104"/>
      <c r="T109" s="104"/>
      <c r="U109" s="883"/>
      <c r="V109" s="884"/>
      <c r="Y109" s="876" t="s">
        <v>254</v>
      </c>
      <c r="Z109" s="877"/>
      <c r="AA109" s="877"/>
      <c r="AB109" s="878"/>
      <c r="AC109" s="124" t="s">
        <v>253</v>
      </c>
      <c r="AD109" s="124"/>
      <c r="AE109" s="124"/>
      <c r="AF109" s="124"/>
      <c r="AG109" s="125" t="s">
        <v>252</v>
      </c>
      <c r="AH109" s="126"/>
      <c r="AI109" s="127"/>
      <c r="AJ109" s="832" t="s">
        <v>251</v>
      </c>
      <c r="AK109" s="832"/>
      <c r="AL109" s="832"/>
      <c r="AM109" s="832">
        <f>ROUNDDOWN(IF(AND($G$15="有り",D106&gt;3.6),110000*D106,0),-3)</f>
        <v>0</v>
      </c>
      <c r="AN109" s="832"/>
      <c r="AO109" s="874"/>
      <c r="AP109" s="184"/>
      <c r="AQ109" s="839" t="s">
        <v>394</v>
      </c>
      <c r="AR109" s="840" t="s">
        <v>318</v>
      </c>
      <c r="AS109" s="841"/>
      <c r="AT109" s="841"/>
      <c r="AU109" s="841"/>
      <c r="AV109" s="841"/>
      <c r="AW109" s="841"/>
      <c r="AX109" s="841"/>
      <c r="AY109" s="841"/>
      <c r="AZ109" s="841"/>
      <c r="BA109" s="841"/>
      <c r="BB109" s="816" t="s">
        <v>316</v>
      </c>
      <c r="BC109" s="817"/>
      <c r="BD109" s="817"/>
      <c r="BE109" s="818"/>
      <c r="BF109" s="831">
        <f>N106*20000</f>
        <v>0</v>
      </c>
      <c r="BG109" s="831"/>
      <c r="BH109" s="874"/>
      <c r="BI109" s="133" t="s">
        <v>319</v>
      </c>
      <c r="BJ109" s="185"/>
    </row>
    <row r="110" spans="2:62" ht="5.0999999999999996" customHeight="1">
      <c r="B110" s="940"/>
      <c r="C110" s="941"/>
      <c r="D110" s="942"/>
      <c r="E110" s="943"/>
      <c r="F110" s="948"/>
      <c r="G110" s="949"/>
      <c r="H110" s="948"/>
      <c r="I110" s="951"/>
      <c r="J110" s="948"/>
      <c r="K110" s="949"/>
      <c r="L110" s="948"/>
      <c r="M110" s="949"/>
      <c r="N110" s="948"/>
      <c r="O110" s="949"/>
      <c r="P110" s="948"/>
      <c r="Q110" s="956"/>
      <c r="R110" s="104"/>
      <c r="S110" s="104"/>
      <c r="T110" s="104"/>
      <c r="U110" s="883"/>
      <c r="V110" s="884"/>
      <c r="Y110" s="879"/>
      <c r="Z110" s="880"/>
      <c r="AA110" s="880"/>
      <c r="AB110" s="881"/>
      <c r="AC110" s="124" t="s">
        <v>250</v>
      </c>
      <c r="AD110" s="124"/>
      <c r="AE110" s="124"/>
      <c r="AF110" s="124"/>
      <c r="AG110" s="125" t="s">
        <v>249</v>
      </c>
      <c r="AH110" s="126"/>
      <c r="AI110" s="127"/>
      <c r="AJ110" s="832" t="s">
        <v>248</v>
      </c>
      <c r="AK110" s="832"/>
      <c r="AL110" s="832"/>
      <c r="AM110" s="832">
        <f>ROUNDDOWN(IF(AND(OR($G$15="無し",$G$15=""),D106&gt;3.6),100000*D106,0),-3)</f>
        <v>0</v>
      </c>
      <c r="AN110" s="832"/>
      <c r="AO110" s="875"/>
      <c r="AP110" s="184"/>
      <c r="AQ110" s="839"/>
      <c r="AR110" s="840" t="s">
        <v>320</v>
      </c>
      <c r="AS110" s="841"/>
      <c r="AT110" s="841"/>
      <c r="AU110" s="841"/>
      <c r="AV110" s="841"/>
      <c r="AW110" s="841"/>
      <c r="AX110" s="841"/>
      <c r="AY110" s="841"/>
      <c r="AZ110" s="841"/>
      <c r="BA110" s="841"/>
      <c r="BB110" s="816" t="s">
        <v>321</v>
      </c>
      <c r="BC110" s="817"/>
      <c r="BD110" s="817"/>
      <c r="BE110" s="818"/>
      <c r="BF110" s="831">
        <f>P106*10000</f>
        <v>0</v>
      </c>
      <c r="BG110" s="831"/>
      <c r="BH110" s="875"/>
      <c r="BI110" s="133" t="s">
        <v>322</v>
      </c>
    </row>
    <row r="111" spans="2:62" ht="5.0999999999999996" customHeight="1">
      <c r="B111" s="940">
        <v>19</v>
      </c>
      <c r="C111" s="941"/>
      <c r="D111" s="942"/>
      <c r="E111" s="943"/>
      <c r="F111" s="944"/>
      <c r="G111" s="945"/>
      <c r="H111" s="944"/>
      <c r="I111" s="950"/>
      <c r="J111" s="952"/>
      <c r="K111" s="953"/>
      <c r="L111" s="944"/>
      <c r="M111" s="945"/>
      <c r="N111" s="944"/>
      <c r="O111" s="945"/>
      <c r="P111" s="944"/>
      <c r="Q111" s="954"/>
      <c r="R111" s="104"/>
      <c r="S111" s="104"/>
      <c r="T111" s="104"/>
      <c r="U111" s="883">
        <f>IFERROR(ROUND(D111*J111/F111,3),0)</f>
        <v>0</v>
      </c>
      <c r="V111" s="884">
        <f>IFERROR(ROUND(D111*L111/F111,3),0)</f>
        <v>0</v>
      </c>
      <c r="Y111" s="867" t="s">
        <v>309</v>
      </c>
      <c r="Z111" s="868"/>
      <c r="AA111" s="868"/>
      <c r="AB111" s="869"/>
      <c r="AC111" s="122" t="s">
        <v>260</v>
      </c>
      <c r="AD111" s="122"/>
      <c r="AE111" s="122"/>
      <c r="AF111" s="122"/>
      <c r="AG111" s="867" t="s">
        <v>310</v>
      </c>
      <c r="AH111" s="868"/>
      <c r="AI111" s="869"/>
      <c r="AJ111" s="870" t="s">
        <v>245</v>
      </c>
      <c r="AK111" s="871"/>
      <c r="AL111" s="872"/>
      <c r="AM111" s="189" t="s">
        <v>399</v>
      </c>
      <c r="AN111" s="188">
        <f>B111</f>
        <v>19</v>
      </c>
      <c r="AO111" s="873">
        <f>MAX(AM112:AN115)</f>
        <v>0</v>
      </c>
      <c r="AQ111" s="187"/>
      <c r="AR111" s="885" t="s">
        <v>398</v>
      </c>
      <c r="AS111" s="885"/>
      <c r="AT111" s="885"/>
      <c r="AU111" s="885"/>
      <c r="AV111" s="885"/>
      <c r="AW111" s="885"/>
      <c r="AX111" s="885"/>
      <c r="AY111" s="885"/>
      <c r="AZ111" s="885"/>
      <c r="BA111" s="885"/>
      <c r="BB111" s="886" t="s">
        <v>246</v>
      </c>
      <c r="BC111" s="887"/>
      <c r="BD111" s="887"/>
      <c r="BE111" s="888"/>
      <c r="BF111" s="889" t="s">
        <v>236</v>
      </c>
      <c r="BG111" s="890"/>
      <c r="BH111" s="873">
        <f>IFERROR(ROUNDDOWN(SUM(BF112:BG115),-3),0)</f>
        <v>0</v>
      </c>
    </row>
    <row r="112" spans="2:62" ht="5.0999999999999996" customHeight="1">
      <c r="B112" s="940"/>
      <c r="C112" s="941"/>
      <c r="D112" s="942"/>
      <c r="E112" s="943"/>
      <c r="F112" s="946"/>
      <c r="G112" s="947"/>
      <c r="H112" s="946"/>
      <c r="I112" s="864"/>
      <c r="J112" s="946"/>
      <c r="K112" s="947"/>
      <c r="L112" s="946"/>
      <c r="M112" s="947"/>
      <c r="N112" s="946"/>
      <c r="O112" s="947"/>
      <c r="P112" s="946"/>
      <c r="Q112" s="955"/>
      <c r="R112" s="104"/>
      <c r="S112" s="104"/>
      <c r="T112" s="104"/>
      <c r="U112" s="883"/>
      <c r="V112" s="884"/>
      <c r="Y112" s="876" t="s">
        <v>259</v>
      </c>
      <c r="Z112" s="877"/>
      <c r="AA112" s="877"/>
      <c r="AB112" s="878"/>
      <c r="AC112" s="124" t="s">
        <v>253</v>
      </c>
      <c r="AD112" s="124"/>
      <c r="AE112" s="124"/>
      <c r="AF112" s="124"/>
      <c r="AG112" s="125" t="s">
        <v>258</v>
      </c>
      <c r="AH112" s="126"/>
      <c r="AI112" s="127"/>
      <c r="AJ112" s="832" t="s">
        <v>257</v>
      </c>
      <c r="AK112" s="832"/>
      <c r="AL112" s="832"/>
      <c r="AM112" s="832">
        <f>ROUNDDOWN(MIN(IF(AND($G$15="有り",D111&lt;=3.6),130000*D111,0),390000),-3)</f>
        <v>0</v>
      </c>
      <c r="AN112" s="832"/>
      <c r="AO112" s="874"/>
      <c r="AP112" s="186"/>
      <c r="AQ112" s="882" t="s">
        <v>397</v>
      </c>
      <c r="AR112" s="833" t="s">
        <v>396</v>
      </c>
      <c r="AS112" s="833"/>
      <c r="AT112" s="833"/>
      <c r="AU112" s="833"/>
      <c r="AV112" s="833"/>
      <c r="AW112" s="833"/>
      <c r="AX112" s="833"/>
      <c r="AY112" s="833"/>
      <c r="AZ112" s="833"/>
      <c r="BA112" s="833"/>
      <c r="BB112" s="816" t="s">
        <v>314</v>
      </c>
      <c r="BC112" s="817"/>
      <c r="BD112" s="817"/>
      <c r="BE112" s="818"/>
      <c r="BF112" s="831">
        <f>ROUND(U111,2)*50000</f>
        <v>0</v>
      </c>
      <c r="BG112" s="831"/>
      <c r="BH112" s="874"/>
      <c r="BI112" s="133" t="s">
        <v>315</v>
      </c>
    </row>
    <row r="113" spans="2:62" ht="5.0999999999999996" customHeight="1">
      <c r="B113" s="940"/>
      <c r="C113" s="941"/>
      <c r="D113" s="942"/>
      <c r="E113" s="943"/>
      <c r="F113" s="946"/>
      <c r="G113" s="947"/>
      <c r="H113" s="946"/>
      <c r="I113" s="864"/>
      <c r="J113" s="946"/>
      <c r="K113" s="947"/>
      <c r="L113" s="946"/>
      <c r="M113" s="947"/>
      <c r="N113" s="946"/>
      <c r="O113" s="947"/>
      <c r="P113" s="946"/>
      <c r="Q113" s="955"/>
      <c r="R113" s="104"/>
      <c r="S113" s="104"/>
      <c r="T113" s="104"/>
      <c r="U113" s="883"/>
      <c r="V113" s="884"/>
      <c r="Y113" s="879"/>
      <c r="Z113" s="880"/>
      <c r="AA113" s="880"/>
      <c r="AB113" s="881"/>
      <c r="AC113" s="124" t="s">
        <v>250</v>
      </c>
      <c r="AD113" s="124"/>
      <c r="AE113" s="124"/>
      <c r="AF113" s="124"/>
      <c r="AG113" s="125" t="s">
        <v>256</v>
      </c>
      <c r="AH113" s="126"/>
      <c r="AI113" s="127"/>
      <c r="AJ113" s="832" t="s">
        <v>255</v>
      </c>
      <c r="AK113" s="832"/>
      <c r="AL113" s="832"/>
      <c r="AM113" s="832">
        <f>ROUNDDOWN(MIN(IF(AND(OR($G$15="無し",$G$15=""),D111&lt;=3.6),120000*D111,0),360000),-3)</f>
        <v>0</v>
      </c>
      <c r="AN113" s="832"/>
      <c r="AO113" s="874"/>
      <c r="AP113" s="186"/>
      <c r="AQ113" s="882"/>
      <c r="AR113" s="833" t="s">
        <v>395</v>
      </c>
      <c r="AS113" s="833"/>
      <c r="AT113" s="833"/>
      <c r="AU113" s="833"/>
      <c r="AV113" s="833"/>
      <c r="AW113" s="833"/>
      <c r="AX113" s="833"/>
      <c r="AY113" s="833"/>
      <c r="AZ113" s="833"/>
      <c r="BA113" s="833"/>
      <c r="BB113" s="816" t="s">
        <v>316</v>
      </c>
      <c r="BC113" s="817"/>
      <c r="BD113" s="817"/>
      <c r="BE113" s="818"/>
      <c r="BF113" s="831">
        <f>ROUND(V111,2)*20000</f>
        <v>0</v>
      </c>
      <c r="BG113" s="831"/>
      <c r="BH113" s="874"/>
      <c r="BI113" s="133" t="s">
        <v>317</v>
      </c>
    </row>
    <row r="114" spans="2:62" ht="5.0999999999999996" customHeight="1">
      <c r="B114" s="940"/>
      <c r="C114" s="941"/>
      <c r="D114" s="942"/>
      <c r="E114" s="943"/>
      <c r="F114" s="946"/>
      <c r="G114" s="947"/>
      <c r="H114" s="946"/>
      <c r="I114" s="864"/>
      <c r="J114" s="946"/>
      <c r="K114" s="947"/>
      <c r="L114" s="946"/>
      <c r="M114" s="947"/>
      <c r="N114" s="946"/>
      <c r="O114" s="947"/>
      <c r="P114" s="946"/>
      <c r="Q114" s="955"/>
      <c r="R114" s="104"/>
      <c r="S114" s="104"/>
      <c r="T114" s="104"/>
      <c r="U114" s="883"/>
      <c r="V114" s="884"/>
      <c r="Y114" s="876" t="s">
        <v>254</v>
      </c>
      <c r="Z114" s="877"/>
      <c r="AA114" s="877"/>
      <c r="AB114" s="878"/>
      <c r="AC114" s="124" t="s">
        <v>253</v>
      </c>
      <c r="AD114" s="124"/>
      <c r="AE114" s="124"/>
      <c r="AF114" s="124"/>
      <c r="AG114" s="125" t="s">
        <v>252</v>
      </c>
      <c r="AH114" s="126"/>
      <c r="AI114" s="127"/>
      <c r="AJ114" s="832" t="s">
        <v>251</v>
      </c>
      <c r="AK114" s="832"/>
      <c r="AL114" s="832"/>
      <c r="AM114" s="832">
        <f>ROUNDDOWN(IF(AND($G$15="有り",D111&gt;3.6),110000*D111,0),-3)</f>
        <v>0</v>
      </c>
      <c r="AN114" s="832"/>
      <c r="AO114" s="874"/>
      <c r="AP114" s="184"/>
      <c r="AQ114" s="839" t="s">
        <v>394</v>
      </c>
      <c r="AR114" s="840" t="s">
        <v>318</v>
      </c>
      <c r="AS114" s="841"/>
      <c r="AT114" s="841"/>
      <c r="AU114" s="841"/>
      <c r="AV114" s="841"/>
      <c r="AW114" s="841"/>
      <c r="AX114" s="841"/>
      <c r="AY114" s="841"/>
      <c r="AZ114" s="841"/>
      <c r="BA114" s="841"/>
      <c r="BB114" s="816" t="s">
        <v>316</v>
      </c>
      <c r="BC114" s="817"/>
      <c r="BD114" s="817"/>
      <c r="BE114" s="818"/>
      <c r="BF114" s="831">
        <f>N111*20000</f>
        <v>0</v>
      </c>
      <c r="BG114" s="831"/>
      <c r="BH114" s="874"/>
      <c r="BI114" s="133" t="s">
        <v>319</v>
      </c>
      <c r="BJ114" s="185"/>
    </row>
    <row r="115" spans="2:62" ht="5.0999999999999996" customHeight="1">
      <c r="B115" s="940"/>
      <c r="C115" s="941"/>
      <c r="D115" s="942"/>
      <c r="E115" s="943"/>
      <c r="F115" s="948"/>
      <c r="G115" s="949"/>
      <c r="H115" s="948"/>
      <c r="I115" s="951"/>
      <c r="J115" s="948"/>
      <c r="K115" s="949"/>
      <c r="L115" s="948"/>
      <c r="M115" s="949"/>
      <c r="N115" s="948"/>
      <c r="O115" s="949"/>
      <c r="P115" s="948"/>
      <c r="Q115" s="956"/>
      <c r="R115" s="104"/>
      <c r="S115" s="104"/>
      <c r="T115" s="104"/>
      <c r="U115" s="883"/>
      <c r="V115" s="884"/>
      <c r="Y115" s="879"/>
      <c r="Z115" s="880"/>
      <c r="AA115" s="880"/>
      <c r="AB115" s="881"/>
      <c r="AC115" s="124" t="s">
        <v>250</v>
      </c>
      <c r="AD115" s="124"/>
      <c r="AE115" s="124"/>
      <c r="AF115" s="124"/>
      <c r="AG115" s="125" t="s">
        <v>249</v>
      </c>
      <c r="AH115" s="126"/>
      <c r="AI115" s="127"/>
      <c r="AJ115" s="832" t="s">
        <v>248</v>
      </c>
      <c r="AK115" s="832"/>
      <c r="AL115" s="832"/>
      <c r="AM115" s="832">
        <f>ROUNDDOWN(IF(AND(OR($G$15="無し",$G$15=""),D111&gt;3.6),100000*D111,0),-3)</f>
        <v>0</v>
      </c>
      <c r="AN115" s="832"/>
      <c r="AO115" s="875"/>
      <c r="AP115" s="184"/>
      <c r="AQ115" s="839"/>
      <c r="AR115" s="840" t="s">
        <v>320</v>
      </c>
      <c r="AS115" s="841"/>
      <c r="AT115" s="841"/>
      <c r="AU115" s="841"/>
      <c r="AV115" s="841"/>
      <c r="AW115" s="841"/>
      <c r="AX115" s="841"/>
      <c r="AY115" s="841"/>
      <c r="AZ115" s="841"/>
      <c r="BA115" s="841"/>
      <c r="BB115" s="816" t="s">
        <v>321</v>
      </c>
      <c r="BC115" s="817"/>
      <c r="BD115" s="817"/>
      <c r="BE115" s="818"/>
      <c r="BF115" s="831">
        <f>P111*10000</f>
        <v>0</v>
      </c>
      <c r="BG115" s="831"/>
      <c r="BH115" s="875"/>
      <c r="BI115" s="133" t="s">
        <v>322</v>
      </c>
    </row>
    <row r="116" spans="2:62" ht="5.0999999999999996" customHeight="1">
      <c r="B116" s="940">
        <v>20</v>
      </c>
      <c r="C116" s="941"/>
      <c r="D116" s="961"/>
      <c r="E116" s="950"/>
      <c r="F116" s="944"/>
      <c r="G116" s="950"/>
      <c r="H116" s="944"/>
      <c r="I116" s="950"/>
      <c r="J116" s="944"/>
      <c r="K116" s="950"/>
      <c r="L116" s="944"/>
      <c r="M116" s="950"/>
      <c r="N116" s="944"/>
      <c r="O116" s="950"/>
      <c r="P116" s="944"/>
      <c r="Q116" s="954"/>
      <c r="R116" s="104"/>
      <c r="S116" s="104"/>
      <c r="T116" s="104"/>
      <c r="U116" s="883">
        <f>IFERROR(ROUND(D116*J116/F116,3),0)</f>
        <v>0</v>
      </c>
      <c r="V116" s="884">
        <f>IFERROR(ROUND(D116*L116/F116,3),0)</f>
        <v>0</v>
      </c>
      <c r="Y116" s="867" t="s">
        <v>309</v>
      </c>
      <c r="Z116" s="868"/>
      <c r="AA116" s="868"/>
      <c r="AB116" s="869"/>
      <c r="AC116" s="122" t="s">
        <v>260</v>
      </c>
      <c r="AD116" s="122"/>
      <c r="AE116" s="122"/>
      <c r="AF116" s="122"/>
      <c r="AG116" s="867" t="s">
        <v>310</v>
      </c>
      <c r="AH116" s="868"/>
      <c r="AI116" s="869"/>
      <c r="AJ116" s="870" t="s">
        <v>245</v>
      </c>
      <c r="AK116" s="871"/>
      <c r="AL116" s="872"/>
      <c r="AM116" s="189" t="s">
        <v>399</v>
      </c>
      <c r="AN116" s="188">
        <f>B116</f>
        <v>20</v>
      </c>
      <c r="AO116" s="873">
        <f>MAX(AM117:AN120)</f>
        <v>0</v>
      </c>
      <c r="AQ116" s="187"/>
      <c r="AR116" s="885" t="s">
        <v>398</v>
      </c>
      <c r="AS116" s="885"/>
      <c r="AT116" s="885"/>
      <c r="AU116" s="885"/>
      <c r="AV116" s="885"/>
      <c r="AW116" s="885"/>
      <c r="AX116" s="885"/>
      <c r="AY116" s="885"/>
      <c r="AZ116" s="885"/>
      <c r="BA116" s="885"/>
      <c r="BB116" s="886" t="s">
        <v>246</v>
      </c>
      <c r="BC116" s="887"/>
      <c r="BD116" s="887"/>
      <c r="BE116" s="888"/>
      <c r="BF116" s="889" t="s">
        <v>236</v>
      </c>
      <c r="BG116" s="890"/>
      <c r="BH116" s="873">
        <f>IFERROR(ROUNDDOWN(SUM(BF117:BG120),-3),0)</f>
        <v>0</v>
      </c>
    </row>
    <row r="117" spans="2:62" ht="5.0999999999999996" customHeight="1">
      <c r="B117" s="940"/>
      <c r="C117" s="941"/>
      <c r="D117" s="863"/>
      <c r="E117" s="864"/>
      <c r="F117" s="946"/>
      <c r="G117" s="864"/>
      <c r="H117" s="946"/>
      <c r="I117" s="864"/>
      <c r="J117" s="946"/>
      <c r="K117" s="864"/>
      <c r="L117" s="946"/>
      <c r="M117" s="864"/>
      <c r="N117" s="946"/>
      <c r="O117" s="864"/>
      <c r="P117" s="946"/>
      <c r="Q117" s="955"/>
      <c r="R117" s="104"/>
      <c r="S117" s="104"/>
      <c r="T117" s="104"/>
      <c r="U117" s="883"/>
      <c r="V117" s="884"/>
      <c r="Y117" s="876" t="s">
        <v>259</v>
      </c>
      <c r="Z117" s="877"/>
      <c r="AA117" s="877"/>
      <c r="AB117" s="878"/>
      <c r="AC117" s="124" t="s">
        <v>253</v>
      </c>
      <c r="AD117" s="124"/>
      <c r="AE117" s="124"/>
      <c r="AF117" s="124"/>
      <c r="AG117" s="125" t="s">
        <v>258</v>
      </c>
      <c r="AH117" s="126"/>
      <c r="AI117" s="127"/>
      <c r="AJ117" s="832" t="s">
        <v>257</v>
      </c>
      <c r="AK117" s="832"/>
      <c r="AL117" s="832"/>
      <c r="AM117" s="832">
        <f>ROUNDDOWN(MIN(IF(AND($G$15="有り",D116&lt;=3.6),130000*D116,0),390000),-3)</f>
        <v>0</v>
      </c>
      <c r="AN117" s="832"/>
      <c r="AO117" s="874"/>
      <c r="AP117" s="186"/>
      <c r="AQ117" s="882" t="s">
        <v>397</v>
      </c>
      <c r="AR117" s="833" t="s">
        <v>396</v>
      </c>
      <c r="AS117" s="833"/>
      <c r="AT117" s="833"/>
      <c r="AU117" s="833"/>
      <c r="AV117" s="833"/>
      <c r="AW117" s="833"/>
      <c r="AX117" s="833"/>
      <c r="AY117" s="833"/>
      <c r="AZ117" s="833"/>
      <c r="BA117" s="833"/>
      <c r="BB117" s="816" t="s">
        <v>314</v>
      </c>
      <c r="BC117" s="817"/>
      <c r="BD117" s="817"/>
      <c r="BE117" s="818"/>
      <c r="BF117" s="831">
        <f>ROUND(U116,2)*50000</f>
        <v>0</v>
      </c>
      <c r="BG117" s="831"/>
      <c r="BH117" s="874"/>
      <c r="BI117" s="133" t="s">
        <v>315</v>
      </c>
    </row>
    <row r="118" spans="2:62" ht="5.0999999999999996" customHeight="1">
      <c r="B118" s="940"/>
      <c r="C118" s="941"/>
      <c r="D118" s="863"/>
      <c r="E118" s="864"/>
      <c r="F118" s="946"/>
      <c r="G118" s="864"/>
      <c r="H118" s="946"/>
      <c r="I118" s="864"/>
      <c r="J118" s="946"/>
      <c r="K118" s="864"/>
      <c r="L118" s="946"/>
      <c r="M118" s="864"/>
      <c r="N118" s="946"/>
      <c r="O118" s="864"/>
      <c r="P118" s="946"/>
      <c r="Q118" s="955"/>
      <c r="R118" s="104"/>
      <c r="S118" s="104"/>
      <c r="T118" s="104"/>
      <c r="U118" s="883"/>
      <c r="V118" s="884"/>
      <c r="Y118" s="879"/>
      <c r="Z118" s="880"/>
      <c r="AA118" s="880"/>
      <c r="AB118" s="881"/>
      <c r="AC118" s="124" t="s">
        <v>250</v>
      </c>
      <c r="AD118" s="124"/>
      <c r="AE118" s="124"/>
      <c r="AF118" s="124"/>
      <c r="AG118" s="125" t="s">
        <v>256</v>
      </c>
      <c r="AH118" s="126"/>
      <c r="AI118" s="127"/>
      <c r="AJ118" s="832" t="s">
        <v>255</v>
      </c>
      <c r="AK118" s="832"/>
      <c r="AL118" s="832"/>
      <c r="AM118" s="832">
        <f>ROUNDDOWN(MIN(IF(AND(OR($G$15="無し",$G$15=""),D116&lt;=3.6),120000*D116,0),360000),-3)</f>
        <v>0</v>
      </c>
      <c r="AN118" s="832"/>
      <c r="AO118" s="874"/>
      <c r="AP118" s="186"/>
      <c r="AQ118" s="882"/>
      <c r="AR118" s="833" t="s">
        <v>395</v>
      </c>
      <c r="AS118" s="833"/>
      <c r="AT118" s="833"/>
      <c r="AU118" s="833"/>
      <c r="AV118" s="833"/>
      <c r="AW118" s="833"/>
      <c r="AX118" s="833"/>
      <c r="AY118" s="833"/>
      <c r="AZ118" s="833"/>
      <c r="BA118" s="833"/>
      <c r="BB118" s="816" t="s">
        <v>316</v>
      </c>
      <c r="BC118" s="817"/>
      <c r="BD118" s="817"/>
      <c r="BE118" s="818"/>
      <c r="BF118" s="831">
        <f>ROUND(V116,2)*20000</f>
        <v>0</v>
      </c>
      <c r="BG118" s="831"/>
      <c r="BH118" s="874"/>
      <c r="BI118" s="133" t="s">
        <v>317</v>
      </c>
    </row>
    <row r="119" spans="2:62" ht="5.0999999999999996" customHeight="1">
      <c r="B119" s="940"/>
      <c r="C119" s="941"/>
      <c r="D119" s="863"/>
      <c r="E119" s="864"/>
      <c r="F119" s="946"/>
      <c r="G119" s="864"/>
      <c r="H119" s="946"/>
      <c r="I119" s="864"/>
      <c r="J119" s="946"/>
      <c r="K119" s="864"/>
      <c r="L119" s="946"/>
      <c r="M119" s="864"/>
      <c r="N119" s="946"/>
      <c r="O119" s="864"/>
      <c r="P119" s="946"/>
      <c r="Q119" s="955"/>
      <c r="R119" s="104"/>
      <c r="S119" s="104"/>
      <c r="T119" s="104"/>
      <c r="U119" s="883"/>
      <c r="V119" s="884"/>
      <c r="Y119" s="876" t="s">
        <v>254</v>
      </c>
      <c r="Z119" s="877"/>
      <c r="AA119" s="877"/>
      <c r="AB119" s="878"/>
      <c r="AC119" s="124" t="s">
        <v>253</v>
      </c>
      <c r="AD119" s="124"/>
      <c r="AE119" s="124"/>
      <c r="AF119" s="124"/>
      <c r="AG119" s="125" t="s">
        <v>252</v>
      </c>
      <c r="AH119" s="126"/>
      <c r="AI119" s="127"/>
      <c r="AJ119" s="832" t="s">
        <v>251</v>
      </c>
      <c r="AK119" s="832"/>
      <c r="AL119" s="832"/>
      <c r="AM119" s="832">
        <f>ROUNDDOWN(IF(AND($G$15="有り",D116&gt;3.6),110000*D116,0),-3)</f>
        <v>0</v>
      </c>
      <c r="AN119" s="832"/>
      <c r="AO119" s="874"/>
      <c r="AP119" s="184"/>
      <c r="AQ119" s="839" t="s">
        <v>394</v>
      </c>
      <c r="AR119" s="840" t="s">
        <v>318</v>
      </c>
      <c r="AS119" s="841"/>
      <c r="AT119" s="841"/>
      <c r="AU119" s="841"/>
      <c r="AV119" s="841"/>
      <c r="AW119" s="841"/>
      <c r="AX119" s="841"/>
      <c r="AY119" s="841"/>
      <c r="AZ119" s="841"/>
      <c r="BA119" s="841"/>
      <c r="BB119" s="816" t="s">
        <v>316</v>
      </c>
      <c r="BC119" s="817"/>
      <c r="BD119" s="817"/>
      <c r="BE119" s="818"/>
      <c r="BF119" s="831">
        <f>N116*20000</f>
        <v>0</v>
      </c>
      <c r="BG119" s="831"/>
      <c r="BH119" s="874"/>
      <c r="BI119" s="133" t="s">
        <v>319</v>
      </c>
      <c r="BJ119" s="185"/>
    </row>
    <row r="120" spans="2:62" ht="5.0999999999999996" customHeight="1">
      <c r="B120" s="940"/>
      <c r="C120" s="941"/>
      <c r="D120" s="962"/>
      <c r="E120" s="951"/>
      <c r="F120" s="948"/>
      <c r="G120" s="951"/>
      <c r="H120" s="948"/>
      <c r="I120" s="951"/>
      <c r="J120" s="948"/>
      <c r="K120" s="951"/>
      <c r="L120" s="948"/>
      <c r="M120" s="951"/>
      <c r="N120" s="948"/>
      <c r="O120" s="951"/>
      <c r="P120" s="948"/>
      <c r="Q120" s="956"/>
      <c r="R120" s="104"/>
      <c r="S120" s="104"/>
      <c r="T120" s="104"/>
      <c r="U120" s="883"/>
      <c r="V120" s="884"/>
      <c r="Y120" s="879"/>
      <c r="Z120" s="880"/>
      <c r="AA120" s="880"/>
      <c r="AB120" s="881"/>
      <c r="AC120" s="124" t="s">
        <v>250</v>
      </c>
      <c r="AD120" s="124"/>
      <c r="AE120" s="124"/>
      <c r="AF120" s="124"/>
      <c r="AG120" s="125" t="s">
        <v>249</v>
      </c>
      <c r="AH120" s="126"/>
      <c r="AI120" s="127"/>
      <c r="AJ120" s="832" t="s">
        <v>248</v>
      </c>
      <c r="AK120" s="832"/>
      <c r="AL120" s="832"/>
      <c r="AM120" s="832">
        <f>ROUNDDOWN(IF(AND(OR($G$15="無し",$G$15=""),D116&gt;3.6),100000*D116,0),-3)</f>
        <v>0</v>
      </c>
      <c r="AN120" s="832"/>
      <c r="AO120" s="875"/>
      <c r="AP120" s="184"/>
      <c r="AQ120" s="839"/>
      <c r="AR120" s="840" t="s">
        <v>320</v>
      </c>
      <c r="AS120" s="841"/>
      <c r="AT120" s="841"/>
      <c r="AU120" s="841"/>
      <c r="AV120" s="841"/>
      <c r="AW120" s="841"/>
      <c r="AX120" s="841"/>
      <c r="AY120" s="841"/>
      <c r="AZ120" s="841"/>
      <c r="BA120" s="841"/>
      <c r="BB120" s="816" t="s">
        <v>321</v>
      </c>
      <c r="BC120" s="817"/>
      <c r="BD120" s="817"/>
      <c r="BE120" s="818"/>
      <c r="BF120" s="831">
        <f>P116*10000</f>
        <v>0</v>
      </c>
      <c r="BG120" s="831"/>
      <c r="BH120" s="875"/>
      <c r="BI120" s="133" t="s">
        <v>322</v>
      </c>
    </row>
    <row r="121" spans="2:62" ht="5.0999999999999996" customHeight="1">
      <c r="B121" s="940">
        <v>21</v>
      </c>
      <c r="C121" s="941"/>
      <c r="D121" s="959"/>
      <c r="E121" s="960"/>
      <c r="F121" s="946"/>
      <c r="G121" s="947"/>
      <c r="H121" s="946"/>
      <c r="I121" s="864"/>
      <c r="J121" s="946"/>
      <c r="K121" s="947"/>
      <c r="L121" s="946"/>
      <c r="M121" s="947"/>
      <c r="N121" s="946"/>
      <c r="O121" s="947"/>
      <c r="P121" s="946"/>
      <c r="Q121" s="955"/>
      <c r="R121" s="104"/>
      <c r="S121" s="104"/>
      <c r="T121" s="104"/>
      <c r="U121" s="883">
        <f>IFERROR(ROUND(D121*J121/F121,3),0)</f>
        <v>0</v>
      </c>
      <c r="V121" s="884">
        <f>IFERROR(ROUND(D121*L121/F121,3),0)</f>
        <v>0</v>
      </c>
      <c r="Y121" s="867" t="s">
        <v>309</v>
      </c>
      <c r="Z121" s="868"/>
      <c r="AA121" s="868"/>
      <c r="AB121" s="869"/>
      <c r="AC121" s="122" t="s">
        <v>260</v>
      </c>
      <c r="AD121" s="122"/>
      <c r="AE121" s="122"/>
      <c r="AF121" s="122"/>
      <c r="AG121" s="867" t="s">
        <v>310</v>
      </c>
      <c r="AH121" s="868"/>
      <c r="AI121" s="869"/>
      <c r="AJ121" s="870" t="s">
        <v>245</v>
      </c>
      <c r="AK121" s="871"/>
      <c r="AL121" s="872"/>
      <c r="AM121" s="189" t="s">
        <v>399</v>
      </c>
      <c r="AN121" s="188">
        <f>B121</f>
        <v>21</v>
      </c>
      <c r="AO121" s="873">
        <f>MAX(AM122:AN125)</f>
        <v>0</v>
      </c>
      <c r="AQ121" s="187"/>
      <c r="AR121" s="885" t="s">
        <v>398</v>
      </c>
      <c r="AS121" s="885"/>
      <c r="AT121" s="885"/>
      <c r="AU121" s="885"/>
      <c r="AV121" s="885"/>
      <c r="AW121" s="885"/>
      <c r="AX121" s="885"/>
      <c r="AY121" s="885"/>
      <c r="AZ121" s="885"/>
      <c r="BA121" s="885"/>
      <c r="BB121" s="886" t="s">
        <v>246</v>
      </c>
      <c r="BC121" s="887"/>
      <c r="BD121" s="887"/>
      <c r="BE121" s="888"/>
      <c r="BF121" s="889" t="s">
        <v>236</v>
      </c>
      <c r="BG121" s="890"/>
      <c r="BH121" s="873">
        <f>IFERROR(ROUNDDOWN(SUM(BF122:BG125),-3),0)</f>
        <v>0</v>
      </c>
    </row>
    <row r="122" spans="2:62" ht="5.0999999999999996" customHeight="1">
      <c r="B122" s="940"/>
      <c r="C122" s="941"/>
      <c r="D122" s="942"/>
      <c r="E122" s="943"/>
      <c r="F122" s="946"/>
      <c r="G122" s="947"/>
      <c r="H122" s="946"/>
      <c r="I122" s="864"/>
      <c r="J122" s="946"/>
      <c r="K122" s="947"/>
      <c r="L122" s="946"/>
      <c r="M122" s="947"/>
      <c r="N122" s="946"/>
      <c r="O122" s="947"/>
      <c r="P122" s="946"/>
      <c r="Q122" s="955"/>
      <c r="R122" s="104"/>
      <c r="S122" s="104"/>
      <c r="T122" s="104"/>
      <c r="U122" s="883"/>
      <c r="V122" s="884"/>
      <c r="Y122" s="876" t="s">
        <v>259</v>
      </c>
      <c r="Z122" s="877"/>
      <c r="AA122" s="877"/>
      <c r="AB122" s="878"/>
      <c r="AC122" s="124" t="s">
        <v>253</v>
      </c>
      <c r="AD122" s="124"/>
      <c r="AE122" s="124"/>
      <c r="AF122" s="124"/>
      <c r="AG122" s="125" t="s">
        <v>258</v>
      </c>
      <c r="AH122" s="126"/>
      <c r="AI122" s="127"/>
      <c r="AJ122" s="832" t="s">
        <v>257</v>
      </c>
      <c r="AK122" s="832"/>
      <c r="AL122" s="832"/>
      <c r="AM122" s="832">
        <f>ROUNDDOWN(MIN(IF(AND($G$15="有り",D121&lt;=3.6),130000*D121,0),390000),-3)</f>
        <v>0</v>
      </c>
      <c r="AN122" s="832"/>
      <c r="AO122" s="874"/>
      <c r="AP122" s="186"/>
      <c r="AQ122" s="882" t="s">
        <v>397</v>
      </c>
      <c r="AR122" s="833" t="s">
        <v>396</v>
      </c>
      <c r="AS122" s="833"/>
      <c r="AT122" s="833"/>
      <c r="AU122" s="833"/>
      <c r="AV122" s="833"/>
      <c r="AW122" s="833"/>
      <c r="AX122" s="833"/>
      <c r="AY122" s="833"/>
      <c r="AZ122" s="833"/>
      <c r="BA122" s="833"/>
      <c r="BB122" s="816" t="s">
        <v>314</v>
      </c>
      <c r="BC122" s="817"/>
      <c r="BD122" s="817"/>
      <c r="BE122" s="818"/>
      <c r="BF122" s="831">
        <f>ROUND(U121,2)*50000</f>
        <v>0</v>
      </c>
      <c r="BG122" s="831"/>
      <c r="BH122" s="874"/>
      <c r="BI122" s="133" t="s">
        <v>315</v>
      </c>
    </row>
    <row r="123" spans="2:62" ht="5.0999999999999996" customHeight="1">
      <c r="B123" s="940"/>
      <c r="C123" s="941"/>
      <c r="D123" s="942"/>
      <c r="E123" s="943"/>
      <c r="F123" s="946"/>
      <c r="G123" s="947"/>
      <c r="H123" s="946"/>
      <c r="I123" s="864"/>
      <c r="J123" s="946"/>
      <c r="K123" s="947"/>
      <c r="L123" s="946"/>
      <c r="M123" s="947"/>
      <c r="N123" s="946"/>
      <c r="O123" s="947"/>
      <c r="P123" s="946"/>
      <c r="Q123" s="955"/>
      <c r="R123" s="104"/>
      <c r="S123" s="104"/>
      <c r="T123" s="104"/>
      <c r="U123" s="883"/>
      <c r="V123" s="884"/>
      <c r="Y123" s="879"/>
      <c r="Z123" s="880"/>
      <c r="AA123" s="880"/>
      <c r="AB123" s="881"/>
      <c r="AC123" s="124" t="s">
        <v>250</v>
      </c>
      <c r="AD123" s="124"/>
      <c r="AE123" s="124"/>
      <c r="AF123" s="124"/>
      <c r="AG123" s="125" t="s">
        <v>256</v>
      </c>
      <c r="AH123" s="126"/>
      <c r="AI123" s="127"/>
      <c r="AJ123" s="832" t="s">
        <v>255</v>
      </c>
      <c r="AK123" s="832"/>
      <c r="AL123" s="832"/>
      <c r="AM123" s="832">
        <f>ROUNDDOWN(MIN(IF(AND(OR($G$15="無し",$G$15=""),D121&lt;=3.6),120000*D121,0),360000),-3)</f>
        <v>0</v>
      </c>
      <c r="AN123" s="832"/>
      <c r="AO123" s="874"/>
      <c r="AP123" s="186"/>
      <c r="AQ123" s="882"/>
      <c r="AR123" s="833" t="s">
        <v>395</v>
      </c>
      <c r="AS123" s="833"/>
      <c r="AT123" s="833"/>
      <c r="AU123" s="833"/>
      <c r="AV123" s="833"/>
      <c r="AW123" s="833"/>
      <c r="AX123" s="833"/>
      <c r="AY123" s="833"/>
      <c r="AZ123" s="833"/>
      <c r="BA123" s="833"/>
      <c r="BB123" s="816" t="s">
        <v>316</v>
      </c>
      <c r="BC123" s="817"/>
      <c r="BD123" s="817"/>
      <c r="BE123" s="818"/>
      <c r="BF123" s="831">
        <f>ROUND(V121,2)*20000</f>
        <v>0</v>
      </c>
      <c r="BG123" s="831"/>
      <c r="BH123" s="874"/>
      <c r="BI123" s="133" t="s">
        <v>317</v>
      </c>
    </row>
    <row r="124" spans="2:62" ht="5.0999999999999996" customHeight="1">
      <c r="B124" s="940"/>
      <c r="C124" s="941"/>
      <c r="D124" s="942"/>
      <c r="E124" s="943"/>
      <c r="F124" s="946"/>
      <c r="G124" s="947"/>
      <c r="H124" s="946"/>
      <c r="I124" s="864"/>
      <c r="J124" s="946"/>
      <c r="K124" s="947"/>
      <c r="L124" s="946"/>
      <c r="M124" s="947"/>
      <c r="N124" s="946"/>
      <c r="O124" s="947"/>
      <c r="P124" s="946"/>
      <c r="Q124" s="955"/>
      <c r="R124" s="104"/>
      <c r="S124" s="104"/>
      <c r="T124" s="104"/>
      <c r="U124" s="883"/>
      <c r="V124" s="884"/>
      <c r="Y124" s="876" t="s">
        <v>254</v>
      </c>
      <c r="Z124" s="877"/>
      <c r="AA124" s="877"/>
      <c r="AB124" s="878"/>
      <c r="AC124" s="124" t="s">
        <v>253</v>
      </c>
      <c r="AD124" s="124"/>
      <c r="AE124" s="124"/>
      <c r="AF124" s="124"/>
      <c r="AG124" s="125" t="s">
        <v>252</v>
      </c>
      <c r="AH124" s="126"/>
      <c r="AI124" s="127"/>
      <c r="AJ124" s="832" t="s">
        <v>251</v>
      </c>
      <c r="AK124" s="832"/>
      <c r="AL124" s="832"/>
      <c r="AM124" s="832">
        <f>ROUNDDOWN(IF(AND($G$15="有り",D121&gt;3.6),110000*D121,0),-3)</f>
        <v>0</v>
      </c>
      <c r="AN124" s="832"/>
      <c r="AO124" s="874"/>
      <c r="AP124" s="184"/>
      <c r="AQ124" s="839" t="s">
        <v>394</v>
      </c>
      <c r="AR124" s="840" t="s">
        <v>318</v>
      </c>
      <c r="AS124" s="841"/>
      <c r="AT124" s="841"/>
      <c r="AU124" s="841"/>
      <c r="AV124" s="841"/>
      <c r="AW124" s="841"/>
      <c r="AX124" s="841"/>
      <c r="AY124" s="841"/>
      <c r="AZ124" s="841"/>
      <c r="BA124" s="841"/>
      <c r="BB124" s="816" t="s">
        <v>316</v>
      </c>
      <c r="BC124" s="817"/>
      <c r="BD124" s="817"/>
      <c r="BE124" s="818"/>
      <c r="BF124" s="831">
        <f>N121*20000</f>
        <v>0</v>
      </c>
      <c r="BG124" s="831"/>
      <c r="BH124" s="874"/>
      <c r="BI124" s="133" t="s">
        <v>319</v>
      </c>
      <c r="BJ124" s="185"/>
    </row>
    <row r="125" spans="2:62" ht="5.0999999999999996" customHeight="1">
      <c r="B125" s="940"/>
      <c r="C125" s="941"/>
      <c r="D125" s="942"/>
      <c r="E125" s="943"/>
      <c r="F125" s="948"/>
      <c r="G125" s="949"/>
      <c r="H125" s="948"/>
      <c r="I125" s="951"/>
      <c r="J125" s="948"/>
      <c r="K125" s="949"/>
      <c r="L125" s="948"/>
      <c r="M125" s="949"/>
      <c r="N125" s="948"/>
      <c r="O125" s="949"/>
      <c r="P125" s="948"/>
      <c r="Q125" s="956"/>
      <c r="R125" s="104"/>
      <c r="S125" s="104"/>
      <c r="T125" s="104"/>
      <c r="U125" s="883"/>
      <c r="V125" s="884"/>
      <c r="Y125" s="879"/>
      <c r="Z125" s="880"/>
      <c r="AA125" s="880"/>
      <c r="AB125" s="881"/>
      <c r="AC125" s="124" t="s">
        <v>250</v>
      </c>
      <c r="AD125" s="124"/>
      <c r="AE125" s="124"/>
      <c r="AF125" s="124"/>
      <c r="AG125" s="125" t="s">
        <v>249</v>
      </c>
      <c r="AH125" s="126"/>
      <c r="AI125" s="127"/>
      <c r="AJ125" s="832" t="s">
        <v>248</v>
      </c>
      <c r="AK125" s="832"/>
      <c r="AL125" s="832"/>
      <c r="AM125" s="832">
        <f>ROUNDDOWN(IF(AND(OR($G$15="無し",$G$15=""),D121&gt;3.6),100000*D121,0),-3)</f>
        <v>0</v>
      </c>
      <c r="AN125" s="832"/>
      <c r="AO125" s="875"/>
      <c r="AP125" s="184"/>
      <c r="AQ125" s="839"/>
      <c r="AR125" s="840" t="s">
        <v>320</v>
      </c>
      <c r="AS125" s="841"/>
      <c r="AT125" s="841"/>
      <c r="AU125" s="841"/>
      <c r="AV125" s="841"/>
      <c r="AW125" s="841"/>
      <c r="AX125" s="841"/>
      <c r="AY125" s="841"/>
      <c r="AZ125" s="841"/>
      <c r="BA125" s="841"/>
      <c r="BB125" s="816" t="s">
        <v>321</v>
      </c>
      <c r="BC125" s="817"/>
      <c r="BD125" s="817"/>
      <c r="BE125" s="818"/>
      <c r="BF125" s="831">
        <f>P121*10000</f>
        <v>0</v>
      </c>
      <c r="BG125" s="831"/>
      <c r="BH125" s="875"/>
      <c r="BI125" s="133" t="s">
        <v>322</v>
      </c>
    </row>
    <row r="126" spans="2:62" ht="5.0999999999999996" customHeight="1">
      <c r="B126" s="940">
        <v>22</v>
      </c>
      <c r="C126" s="941"/>
      <c r="D126" s="942"/>
      <c r="E126" s="943"/>
      <c r="F126" s="944"/>
      <c r="G126" s="945"/>
      <c r="H126" s="944"/>
      <c r="I126" s="950"/>
      <c r="J126" s="952"/>
      <c r="K126" s="953"/>
      <c r="L126" s="944"/>
      <c r="M126" s="945"/>
      <c r="N126" s="944"/>
      <c r="O126" s="945"/>
      <c r="P126" s="944"/>
      <c r="Q126" s="954"/>
      <c r="R126" s="104"/>
      <c r="S126" s="104"/>
      <c r="T126" s="104"/>
      <c r="U126" s="883">
        <f>IFERROR(ROUND(D126*J126/F126,3),0)</f>
        <v>0</v>
      </c>
      <c r="V126" s="884">
        <f>IFERROR(ROUND(D126*L126/F126,3),0)</f>
        <v>0</v>
      </c>
      <c r="Y126" s="867" t="s">
        <v>309</v>
      </c>
      <c r="Z126" s="868"/>
      <c r="AA126" s="868"/>
      <c r="AB126" s="869"/>
      <c r="AC126" s="122" t="s">
        <v>260</v>
      </c>
      <c r="AD126" s="122"/>
      <c r="AE126" s="122"/>
      <c r="AF126" s="122"/>
      <c r="AG126" s="867" t="s">
        <v>310</v>
      </c>
      <c r="AH126" s="868"/>
      <c r="AI126" s="869"/>
      <c r="AJ126" s="870" t="s">
        <v>245</v>
      </c>
      <c r="AK126" s="871"/>
      <c r="AL126" s="872"/>
      <c r="AM126" s="189" t="s">
        <v>399</v>
      </c>
      <c r="AN126" s="188">
        <f>B126</f>
        <v>22</v>
      </c>
      <c r="AO126" s="873">
        <f>MAX(AM127:AN130)</f>
        <v>0</v>
      </c>
      <c r="AQ126" s="187"/>
      <c r="AR126" s="885" t="s">
        <v>398</v>
      </c>
      <c r="AS126" s="885"/>
      <c r="AT126" s="885"/>
      <c r="AU126" s="885"/>
      <c r="AV126" s="885"/>
      <c r="AW126" s="885"/>
      <c r="AX126" s="885"/>
      <c r="AY126" s="885"/>
      <c r="AZ126" s="885"/>
      <c r="BA126" s="885"/>
      <c r="BB126" s="886" t="s">
        <v>246</v>
      </c>
      <c r="BC126" s="887"/>
      <c r="BD126" s="887"/>
      <c r="BE126" s="888"/>
      <c r="BF126" s="889" t="s">
        <v>236</v>
      </c>
      <c r="BG126" s="890"/>
      <c r="BH126" s="873">
        <f>IFERROR(ROUNDDOWN(SUM(BF127:BG130),-3),0)</f>
        <v>0</v>
      </c>
    </row>
    <row r="127" spans="2:62" ht="5.0999999999999996" customHeight="1">
      <c r="B127" s="940"/>
      <c r="C127" s="941"/>
      <c r="D127" s="942"/>
      <c r="E127" s="943"/>
      <c r="F127" s="946"/>
      <c r="G127" s="947"/>
      <c r="H127" s="946"/>
      <c r="I127" s="864"/>
      <c r="J127" s="946"/>
      <c r="K127" s="947"/>
      <c r="L127" s="946"/>
      <c r="M127" s="947"/>
      <c r="N127" s="946"/>
      <c r="O127" s="947"/>
      <c r="P127" s="946"/>
      <c r="Q127" s="955"/>
      <c r="R127" s="104"/>
      <c r="S127" s="104"/>
      <c r="T127" s="104"/>
      <c r="U127" s="883"/>
      <c r="V127" s="884"/>
      <c r="Y127" s="876" t="s">
        <v>259</v>
      </c>
      <c r="Z127" s="877"/>
      <c r="AA127" s="877"/>
      <c r="AB127" s="878"/>
      <c r="AC127" s="124" t="s">
        <v>253</v>
      </c>
      <c r="AD127" s="124"/>
      <c r="AE127" s="124"/>
      <c r="AF127" s="124"/>
      <c r="AG127" s="125" t="s">
        <v>258</v>
      </c>
      <c r="AH127" s="126"/>
      <c r="AI127" s="127"/>
      <c r="AJ127" s="832" t="s">
        <v>257</v>
      </c>
      <c r="AK127" s="832"/>
      <c r="AL127" s="832"/>
      <c r="AM127" s="832">
        <f>ROUNDDOWN(MIN(IF(AND($G$15="有り",D126&lt;=3.6),130000*D126,0),390000),-3)</f>
        <v>0</v>
      </c>
      <c r="AN127" s="832"/>
      <c r="AO127" s="874"/>
      <c r="AP127" s="186"/>
      <c r="AQ127" s="882" t="s">
        <v>397</v>
      </c>
      <c r="AR127" s="833" t="s">
        <v>396</v>
      </c>
      <c r="AS127" s="833"/>
      <c r="AT127" s="833"/>
      <c r="AU127" s="833"/>
      <c r="AV127" s="833"/>
      <c r="AW127" s="833"/>
      <c r="AX127" s="833"/>
      <c r="AY127" s="833"/>
      <c r="AZ127" s="833"/>
      <c r="BA127" s="833"/>
      <c r="BB127" s="816" t="s">
        <v>314</v>
      </c>
      <c r="BC127" s="817"/>
      <c r="BD127" s="817"/>
      <c r="BE127" s="818"/>
      <c r="BF127" s="831">
        <f>ROUND(U126,2)*50000</f>
        <v>0</v>
      </c>
      <c r="BG127" s="831"/>
      <c r="BH127" s="874"/>
      <c r="BI127" s="133" t="s">
        <v>315</v>
      </c>
    </row>
    <row r="128" spans="2:62" ht="5.0999999999999996" customHeight="1">
      <c r="B128" s="940"/>
      <c r="C128" s="941"/>
      <c r="D128" s="942"/>
      <c r="E128" s="943"/>
      <c r="F128" s="946"/>
      <c r="G128" s="947"/>
      <c r="H128" s="946"/>
      <c r="I128" s="864"/>
      <c r="J128" s="946"/>
      <c r="K128" s="947"/>
      <c r="L128" s="946"/>
      <c r="M128" s="947"/>
      <c r="N128" s="946"/>
      <c r="O128" s="947"/>
      <c r="P128" s="946"/>
      <c r="Q128" s="955"/>
      <c r="R128" s="104"/>
      <c r="S128" s="104"/>
      <c r="T128" s="104"/>
      <c r="U128" s="883"/>
      <c r="V128" s="884"/>
      <c r="Y128" s="879"/>
      <c r="Z128" s="880"/>
      <c r="AA128" s="880"/>
      <c r="AB128" s="881"/>
      <c r="AC128" s="124" t="s">
        <v>250</v>
      </c>
      <c r="AD128" s="124"/>
      <c r="AE128" s="124"/>
      <c r="AF128" s="124"/>
      <c r="AG128" s="125" t="s">
        <v>256</v>
      </c>
      <c r="AH128" s="126"/>
      <c r="AI128" s="127"/>
      <c r="AJ128" s="832" t="s">
        <v>255</v>
      </c>
      <c r="AK128" s="832"/>
      <c r="AL128" s="832"/>
      <c r="AM128" s="832">
        <f>ROUNDDOWN(MIN(IF(AND(OR($G$15="無し",$G$15=""),D126&lt;=3.6),120000*D126,0),360000),-3)</f>
        <v>0</v>
      </c>
      <c r="AN128" s="832"/>
      <c r="AO128" s="874"/>
      <c r="AP128" s="186"/>
      <c r="AQ128" s="882"/>
      <c r="AR128" s="833" t="s">
        <v>395</v>
      </c>
      <c r="AS128" s="833"/>
      <c r="AT128" s="833"/>
      <c r="AU128" s="833"/>
      <c r="AV128" s="833"/>
      <c r="AW128" s="833"/>
      <c r="AX128" s="833"/>
      <c r="AY128" s="833"/>
      <c r="AZ128" s="833"/>
      <c r="BA128" s="833"/>
      <c r="BB128" s="816" t="s">
        <v>316</v>
      </c>
      <c r="BC128" s="817"/>
      <c r="BD128" s="817"/>
      <c r="BE128" s="818"/>
      <c r="BF128" s="831">
        <f>ROUND(V126,2)*20000</f>
        <v>0</v>
      </c>
      <c r="BG128" s="831"/>
      <c r="BH128" s="874"/>
      <c r="BI128" s="133" t="s">
        <v>317</v>
      </c>
    </row>
    <row r="129" spans="2:62" ht="5.0999999999999996" customHeight="1">
      <c r="B129" s="940"/>
      <c r="C129" s="941"/>
      <c r="D129" s="942"/>
      <c r="E129" s="943"/>
      <c r="F129" s="946"/>
      <c r="G129" s="947"/>
      <c r="H129" s="946"/>
      <c r="I129" s="864"/>
      <c r="J129" s="946"/>
      <c r="K129" s="947"/>
      <c r="L129" s="946"/>
      <c r="M129" s="947"/>
      <c r="N129" s="946"/>
      <c r="O129" s="947"/>
      <c r="P129" s="946"/>
      <c r="Q129" s="955"/>
      <c r="R129" s="104"/>
      <c r="S129" s="104"/>
      <c r="T129" s="104"/>
      <c r="U129" s="883"/>
      <c r="V129" s="884"/>
      <c r="Y129" s="876" t="s">
        <v>254</v>
      </c>
      <c r="Z129" s="877"/>
      <c r="AA129" s="877"/>
      <c r="AB129" s="878"/>
      <c r="AC129" s="124" t="s">
        <v>253</v>
      </c>
      <c r="AD129" s="124"/>
      <c r="AE129" s="124"/>
      <c r="AF129" s="124"/>
      <c r="AG129" s="125" t="s">
        <v>252</v>
      </c>
      <c r="AH129" s="126"/>
      <c r="AI129" s="127"/>
      <c r="AJ129" s="832" t="s">
        <v>251</v>
      </c>
      <c r="AK129" s="832"/>
      <c r="AL129" s="832"/>
      <c r="AM129" s="832">
        <f>ROUNDDOWN(IF(AND($G$15="有り",D126&gt;3.6),110000*D126,0),-3)</f>
        <v>0</v>
      </c>
      <c r="AN129" s="832"/>
      <c r="AO129" s="874"/>
      <c r="AP129" s="184"/>
      <c r="AQ129" s="839" t="s">
        <v>394</v>
      </c>
      <c r="AR129" s="840" t="s">
        <v>318</v>
      </c>
      <c r="AS129" s="841"/>
      <c r="AT129" s="841"/>
      <c r="AU129" s="841"/>
      <c r="AV129" s="841"/>
      <c r="AW129" s="841"/>
      <c r="AX129" s="841"/>
      <c r="AY129" s="841"/>
      <c r="AZ129" s="841"/>
      <c r="BA129" s="841"/>
      <c r="BB129" s="816" t="s">
        <v>316</v>
      </c>
      <c r="BC129" s="817"/>
      <c r="BD129" s="817"/>
      <c r="BE129" s="818"/>
      <c r="BF129" s="831">
        <f>N126*20000</f>
        <v>0</v>
      </c>
      <c r="BG129" s="831"/>
      <c r="BH129" s="874"/>
      <c r="BI129" s="133" t="s">
        <v>319</v>
      </c>
      <c r="BJ129" s="185"/>
    </row>
    <row r="130" spans="2:62" ht="5.0999999999999996" customHeight="1">
      <c r="B130" s="940"/>
      <c r="C130" s="941"/>
      <c r="D130" s="942"/>
      <c r="E130" s="943"/>
      <c r="F130" s="948"/>
      <c r="G130" s="949"/>
      <c r="H130" s="948"/>
      <c r="I130" s="951"/>
      <c r="J130" s="948"/>
      <c r="K130" s="949"/>
      <c r="L130" s="948"/>
      <c r="M130" s="949"/>
      <c r="N130" s="948"/>
      <c r="O130" s="949"/>
      <c r="P130" s="948"/>
      <c r="Q130" s="956"/>
      <c r="R130" s="104"/>
      <c r="S130" s="104"/>
      <c r="T130" s="104"/>
      <c r="U130" s="883"/>
      <c r="V130" s="884"/>
      <c r="Y130" s="879"/>
      <c r="Z130" s="880"/>
      <c r="AA130" s="880"/>
      <c r="AB130" s="881"/>
      <c r="AC130" s="124" t="s">
        <v>250</v>
      </c>
      <c r="AD130" s="124"/>
      <c r="AE130" s="124"/>
      <c r="AF130" s="124"/>
      <c r="AG130" s="125" t="s">
        <v>249</v>
      </c>
      <c r="AH130" s="126"/>
      <c r="AI130" s="127"/>
      <c r="AJ130" s="832" t="s">
        <v>248</v>
      </c>
      <c r="AK130" s="832"/>
      <c r="AL130" s="832"/>
      <c r="AM130" s="832">
        <f>ROUNDDOWN(IF(AND(OR($G$15="無し",$G$15=""),D126&gt;3.6),100000*D126,0),-3)</f>
        <v>0</v>
      </c>
      <c r="AN130" s="832"/>
      <c r="AO130" s="875"/>
      <c r="AP130" s="184"/>
      <c r="AQ130" s="839"/>
      <c r="AR130" s="840" t="s">
        <v>320</v>
      </c>
      <c r="AS130" s="841"/>
      <c r="AT130" s="841"/>
      <c r="AU130" s="841"/>
      <c r="AV130" s="841"/>
      <c r="AW130" s="841"/>
      <c r="AX130" s="841"/>
      <c r="AY130" s="841"/>
      <c r="AZ130" s="841"/>
      <c r="BA130" s="841"/>
      <c r="BB130" s="816" t="s">
        <v>321</v>
      </c>
      <c r="BC130" s="817"/>
      <c r="BD130" s="817"/>
      <c r="BE130" s="818"/>
      <c r="BF130" s="831">
        <f>P126*10000</f>
        <v>0</v>
      </c>
      <c r="BG130" s="831"/>
      <c r="BH130" s="875"/>
      <c r="BI130" s="133" t="s">
        <v>322</v>
      </c>
    </row>
    <row r="131" spans="2:62" ht="5.0999999999999996" customHeight="1">
      <c r="B131" s="940">
        <v>23</v>
      </c>
      <c r="C131" s="941"/>
      <c r="D131" s="942"/>
      <c r="E131" s="943"/>
      <c r="F131" s="944"/>
      <c r="G131" s="945"/>
      <c r="H131" s="944"/>
      <c r="I131" s="950"/>
      <c r="J131" s="952"/>
      <c r="K131" s="953"/>
      <c r="L131" s="944"/>
      <c r="M131" s="945"/>
      <c r="N131" s="944"/>
      <c r="O131" s="945"/>
      <c r="P131" s="944"/>
      <c r="Q131" s="954"/>
      <c r="R131" s="104"/>
      <c r="S131" s="104"/>
      <c r="T131" s="104"/>
      <c r="U131" s="883">
        <f>IFERROR(ROUND(D131*J131/F131,3),0)</f>
        <v>0</v>
      </c>
      <c r="V131" s="884">
        <f>IFERROR(ROUND(D131*L131/F131,3),0)</f>
        <v>0</v>
      </c>
      <c r="Y131" s="867" t="s">
        <v>309</v>
      </c>
      <c r="Z131" s="868"/>
      <c r="AA131" s="868"/>
      <c r="AB131" s="869"/>
      <c r="AC131" s="122" t="s">
        <v>260</v>
      </c>
      <c r="AD131" s="122"/>
      <c r="AE131" s="122"/>
      <c r="AF131" s="122"/>
      <c r="AG131" s="867" t="s">
        <v>310</v>
      </c>
      <c r="AH131" s="868"/>
      <c r="AI131" s="869"/>
      <c r="AJ131" s="870" t="s">
        <v>245</v>
      </c>
      <c r="AK131" s="871"/>
      <c r="AL131" s="872"/>
      <c r="AM131" s="189" t="s">
        <v>399</v>
      </c>
      <c r="AN131" s="188">
        <f>B131</f>
        <v>23</v>
      </c>
      <c r="AO131" s="873">
        <f>MAX(AM132:AN135)</f>
        <v>0</v>
      </c>
      <c r="AQ131" s="187"/>
      <c r="AR131" s="885" t="s">
        <v>398</v>
      </c>
      <c r="AS131" s="885"/>
      <c r="AT131" s="885"/>
      <c r="AU131" s="885"/>
      <c r="AV131" s="885"/>
      <c r="AW131" s="885"/>
      <c r="AX131" s="885"/>
      <c r="AY131" s="885"/>
      <c r="AZ131" s="885"/>
      <c r="BA131" s="885"/>
      <c r="BB131" s="886" t="s">
        <v>246</v>
      </c>
      <c r="BC131" s="887"/>
      <c r="BD131" s="887"/>
      <c r="BE131" s="888"/>
      <c r="BF131" s="889" t="s">
        <v>236</v>
      </c>
      <c r="BG131" s="890"/>
      <c r="BH131" s="873">
        <f>IFERROR(ROUNDDOWN(SUM(BF132:BG135),-3),0)</f>
        <v>0</v>
      </c>
    </row>
    <row r="132" spans="2:62" ht="5.0999999999999996" customHeight="1">
      <c r="B132" s="940"/>
      <c r="C132" s="941"/>
      <c r="D132" s="942"/>
      <c r="E132" s="943"/>
      <c r="F132" s="946"/>
      <c r="G132" s="947"/>
      <c r="H132" s="946"/>
      <c r="I132" s="864"/>
      <c r="J132" s="946"/>
      <c r="K132" s="947"/>
      <c r="L132" s="946"/>
      <c r="M132" s="947"/>
      <c r="N132" s="946"/>
      <c r="O132" s="947"/>
      <c r="P132" s="946"/>
      <c r="Q132" s="955"/>
      <c r="R132" s="104"/>
      <c r="S132" s="104"/>
      <c r="T132" s="104"/>
      <c r="U132" s="883"/>
      <c r="V132" s="884"/>
      <c r="Y132" s="876" t="s">
        <v>259</v>
      </c>
      <c r="Z132" s="877"/>
      <c r="AA132" s="877"/>
      <c r="AB132" s="878"/>
      <c r="AC132" s="124" t="s">
        <v>253</v>
      </c>
      <c r="AD132" s="124"/>
      <c r="AE132" s="124"/>
      <c r="AF132" s="124"/>
      <c r="AG132" s="125" t="s">
        <v>258</v>
      </c>
      <c r="AH132" s="126"/>
      <c r="AI132" s="127"/>
      <c r="AJ132" s="832" t="s">
        <v>257</v>
      </c>
      <c r="AK132" s="832"/>
      <c r="AL132" s="832"/>
      <c r="AM132" s="832">
        <f>ROUNDDOWN(MIN(IF(AND($G$15="有り",D131&lt;=3.6),130000*D131,0),390000),-3)</f>
        <v>0</v>
      </c>
      <c r="AN132" s="832"/>
      <c r="AO132" s="874"/>
      <c r="AP132" s="186"/>
      <c r="AQ132" s="882" t="s">
        <v>397</v>
      </c>
      <c r="AR132" s="833" t="s">
        <v>396</v>
      </c>
      <c r="AS132" s="833"/>
      <c r="AT132" s="833"/>
      <c r="AU132" s="833"/>
      <c r="AV132" s="833"/>
      <c r="AW132" s="833"/>
      <c r="AX132" s="833"/>
      <c r="AY132" s="833"/>
      <c r="AZ132" s="833"/>
      <c r="BA132" s="833"/>
      <c r="BB132" s="816" t="s">
        <v>314</v>
      </c>
      <c r="BC132" s="817"/>
      <c r="BD132" s="817"/>
      <c r="BE132" s="818"/>
      <c r="BF132" s="831">
        <f>ROUND(U131,2)*50000</f>
        <v>0</v>
      </c>
      <c r="BG132" s="831"/>
      <c r="BH132" s="874"/>
      <c r="BI132" s="133" t="s">
        <v>315</v>
      </c>
    </row>
    <row r="133" spans="2:62" ht="5.0999999999999996" customHeight="1">
      <c r="B133" s="940"/>
      <c r="C133" s="941"/>
      <c r="D133" s="942"/>
      <c r="E133" s="943"/>
      <c r="F133" s="946"/>
      <c r="G133" s="947"/>
      <c r="H133" s="946"/>
      <c r="I133" s="864"/>
      <c r="J133" s="946"/>
      <c r="K133" s="947"/>
      <c r="L133" s="946"/>
      <c r="M133" s="947"/>
      <c r="N133" s="946"/>
      <c r="O133" s="947"/>
      <c r="P133" s="946"/>
      <c r="Q133" s="955"/>
      <c r="R133" s="104"/>
      <c r="S133" s="104"/>
      <c r="T133" s="104"/>
      <c r="U133" s="883"/>
      <c r="V133" s="884"/>
      <c r="Y133" s="879"/>
      <c r="Z133" s="880"/>
      <c r="AA133" s="880"/>
      <c r="AB133" s="881"/>
      <c r="AC133" s="124" t="s">
        <v>250</v>
      </c>
      <c r="AD133" s="124"/>
      <c r="AE133" s="124"/>
      <c r="AF133" s="124"/>
      <c r="AG133" s="125" t="s">
        <v>256</v>
      </c>
      <c r="AH133" s="126"/>
      <c r="AI133" s="127"/>
      <c r="AJ133" s="832" t="s">
        <v>255</v>
      </c>
      <c r="AK133" s="832"/>
      <c r="AL133" s="832"/>
      <c r="AM133" s="832">
        <f>ROUNDDOWN(MIN(IF(AND(OR($G$15="無し",$G$15=""),D131&lt;=3.6),120000*D131,0),360000),-3)</f>
        <v>0</v>
      </c>
      <c r="AN133" s="832"/>
      <c r="AO133" s="874"/>
      <c r="AP133" s="186"/>
      <c r="AQ133" s="882"/>
      <c r="AR133" s="833" t="s">
        <v>395</v>
      </c>
      <c r="AS133" s="833"/>
      <c r="AT133" s="833"/>
      <c r="AU133" s="833"/>
      <c r="AV133" s="833"/>
      <c r="AW133" s="833"/>
      <c r="AX133" s="833"/>
      <c r="AY133" s="833"/>
      <c r="AZ133" s="833"/>
      <c r="BA133" s="833"/>
      <c r="BB133" s="816" t="s">
        <v>316</v>
      </c>
      <c r="BC133" s="817"/>
      <c r="BD133" s="817"/>
      <c r="BE133" s="818"/>
      <c r="BF133" s="831">
        <f>ROUND(V131,2)*20000</f>
        <v>0</v>
      </c>
      <c r="BG133" s="831"/>
      <c r="BH133" s="874"/>
      <c r="BI133" s="133" t="s">
        <v>317</v>
      </c>
    </row>
    <row r="134" spans="2:62" ht="5.0999999999999996" customHeight="1">
      <c r="B134" s="940"/>
      <c r="C134" s="941"/>
      <c r="D134" s="942"/>
      <c r="E134" s="943"/>
      <c r="F134" s="946"/>
      <c r="G134" s="947"/>
      <c r="H134" s="946"/>
      <c r="I134" s="864"/>
      <c r="J134" s="946"/>
      <c r="K134" s="947"/>
      <c r="L134" s="946"/>
      <c r="M134" s="947"/>
      <c r="N134" s="946"/>
      <c r="O134" s="947"/>
      <c r="P134" s="946"/>
      <c r="Q134" s="955"/>
      <c r="R134" s="104"/>
      <c r="S134" s="104"/>
      <c r="T134" s="104"/>
      <c r="U134" s="883"/>
      <c r="V134" s="884"/>
      <c r="Y134" s="876" t="s">
        <v>254</v>
      </c>
      <c r="Z134" s="877"/>
      <c r="AA134" s="877"/>
      <c r="AB134" s="878"/>
      <c r="AC134" s="124" t="s">
        <v>253</v>
      </c>
      <c r="AD134" s="124"/>
      <c r="AE134" s="124"/>
      <c r="AF134" s="124"/>
      <c r="AG134" s="125" t="s">
        <v>252</v>
      </c>
      <c r="AH134" s="126"/>
      <c r="AI134" s="127"/>
      <c r="AJ134" s="832" t="s">
        <v>251</v>
      </c>
      <c r="AK134" s="832"/>
      <c r="AL134" s="832"/>
      <c r="AM134" s="832">
        <f>ROUNDDOWN(IF(AND($G$15="有り",D131&gt;3.6),110000*D131,0),-3)</f>
        <v>0</v>
      </c>
      <c r="AN134" s="832"/>
      <c r="AO134" s="874"/>
      <c r="AP134" s="184"/>
      <c r="AQ134" s="839" t="s">
        <v>394</v>
      </c>
      <c r="AR134" s="840" t="s">
        <v>318</v>
      </c>
      <c r="AS134" s="841"/>
      <c r="AT134" s="841"/>
      <c r="AU134" s="841"/>
      <c r="AV134" s="841"/>
      <c r="AW134" s="841"/>
      <c r="AX134" s="841"/>
      <c r="AY134" s="841"/>
      <c r="AZ134" s="841"/>
      <c r="BA134" s="841"/>
      <c r="BB134" s="816" t="s">
        <v>316</v>
      </c>
      <c r="BC134" s="817"/>
      <c r="BD134" s="817"/>
      <c r="BE134" s="818"/>
      <c r="BF134" s="831">
        <f>N131*20000</f>
        <v>0</v>
      </c>
      <c r="BG134" s="831"/>
      <c r="BH134" s="874"/>
      <c r="BI134" s="133" t="s">
        <v>319</v>
      </c>
      <c r="BJ134" s="185"/>
    </row>
    <row r="135" spans="2:62" ht="5.0999999999999996" customHeight="1">
      <c r="B135" s="940"/>
      <c r="C135" s="941"/>
      <c r="D135" s="942"/>
      <c r="E135" s="943"/>
      <c r="F135" s="948"/>
      <c r="G135" s="949"/>
      <c r="H135" s="948"/>
      <c r="I135" s="951"/>
      <c r="J135" s="948"/>
      <c r="K135" s="949"/>
      <c r="L135" s="948"/>
      <c r="M135" s="949"/>
      <c r="N135" s="948"/>
      <c r="O135" s="949"/>
      <c r="P135" s="948"/>
      <c r="Q135" s="956"/>
      <c r="R135" s="104"/>
      <c r="S135" s="104"/>
      <c r="T135" s="104"/>
      <c r="U135" s="883"/>
      <c r="V135" s="884"/>
      <c r="Y135" s="879"/>
      <c r="Z135" s="880"/>
      <c r="AA135" s="880"/>
      <c r="AB135" s="881"/>
      <c r="AC135" s="124" t="s">
        <v>250</v>
      </c>
      <c r="AD135" s="124"/>
      <c r="AE135" s="124"/>
      <c r="AF135" s="124"/>
      <c r="AG135" s="125" t="s">
        <v>249</v>
      </c>
      <c r="AH135" s="126"/>
      <c r="AI135" s="127"/>
      <c r="AJ135" s="832" t="s">
        <v>248</v>
      </c>
      <c r="AK135" s="832"/>
      <c r="AL135" s="832"/>
      <c r="AM135" s="832">
        <f>ROUNDDOWN(IF(AND(OR($G$15="無し",$G$15=""),D131&gt;3.6),100000*D131,0),-3)</f>
        <v>0</v>
      </c>
      <c r="AN135" s="832"/>
      <c r="AO135" s="875"/>
      <c r="AP135" s="184"/>
      <c r="AQ135" s="839"/>
      <c r="AR135" s="840" t="s">
        <v>320</v>
      </c>
      <c r="AS135" s="841"/>
      <c r="AT135" s="841"/>
      <c r="AU135" s="841"/>
      <c r="AV135" s="841"/>
      <c r="AW135" s="841"/>
      <c r="AX135" s="841"/>
      <c r="AY135" s="841"/>
      <c r="AZ135" s="841"/>
      <c r="BA135" s="841"/>
      <c r="BB135" s="816" t="s">
        <v>321</v>
      </c>
      <c r="BC135" s="817"/>
      <c r="BD135" s="817"/>
      <c r="BE135" s="818"/>
      <c r="BF135" s="831">
        <f>P131*10000</f>
        <v>0</v>
      </c>
      <c r="BG135" s="831"/>
      <c r="BH135" s="875"/>
      <c r="BI135" s="133" t="s">
        <v>322</v>
      </c>
    </row>
    <row r="136" spans="2:62" ht="5.0999999999999996" customHeight="1">
      <c r="B136" s="940">
        <v>24</v>
      </c>
      <c r="C136" s="941"/>
      <c r="D136" s="942"/>
      <c r="E136" s="943"/>
      <c r="F136" s="944"/>
      <c r="G136" s="945"/>
      <c r="H136" s="944"/>
      <c r="I136" s="950"/>
      <c r="J136" s="952"/>
      <c r="K136" s="953"/>
      <c r="L136" s="944"/>
      <c r="M136" s="945"/>
      <c r="N136" s="944"/>
      <c r="O136" s="945"/>
      <c r="P136" s="944"/>
      <c r="Q136" s="954"/>
      <c r="R136" s="104"/>
      <c r="S136" s="104"/>
      <c r="T136" s="104"/>
      <c r="U136" s="883">
        <f>IFERROR(ROUND(D136*J136/F136,3),0)</f>
        <v>0</v>
      </c>
      <c r="V136" s="884">
        <f>IFERROR(ROUND(D136*L136/F136,3),0)</f>
        <v>0</v>
      </c>
      <c r="Y136" s="867" t="s">
        <v>309</v>
      </c>
      <c r="Z136" s="868"/>
      <c r="AA136" s="868"/>
      <c r="AB136" s="869"/>
      <c r="AC136" s="122" t="s">
        <v>260</v>
      </c>
      <c r="AD136" s="122"/>
      <c r="AE136" s="122"/>
      <c r="AF136" s="122"/>
      <c r="AG136" s="867" t="s">
        <v>310</v>
      </c>
      <c r="AH136" s="868"/>
      <c r="AI136" s="869"/>
      <c r="AJ136" s="870" t="s">
        <v>245</v>
      </c>
      <c r="AK136" s="871"/>
      <c r="AL136" s="872"/>
      <c r="AM136" s="189" t="s">
        <v>399</v>
      </c>
      <c r="AN136" s="188">
        <f>B136</f>
        <v>24</v>
      </c>
      <c r="AO136" s="873">
        <f>MAX(AM137:AN140)</f>
        <v>0</v>
      </c>
      <c r="AQ136" s="187"/>
      <c r="AR136" s="885" t="s">
        <v>398</v>
      </c>
      <c r="AS136" s="885"/>
      <c r="AT136" s="885"/>
      <c r="AU136" s="885"/>
      <c r="AV136" s="885"/>
      <c r="AW136" s="885"/>
      <c r="AX136" s="885"/>
      <c r="AY136" s="885"/>
      <c r="AZ136" s="885"/>
      <c r="BA136" s="885"/>
      <c r="BB136" s="886" t="s">
        <v>246</v>
      </c>
      <c r="BC136" s="887"/>
      <c r="BD136" s="887"/>
      <c r="BE136" s="888"/>
      <c r="BF136" s="889" t="s">
        <v>236</v>
      </c>
      <c r="BG136" s="890"/>
      <c r="BH136" s="873">
        <f>IFERROR(ROUNDDOWN(SUM(BF137:BG140),-3),0)</f>
        <v>0</v>
      </c>
    </row>
    <row r="137" spans="2:62" ht="5.0999999999999996" customHeight="1">
      <c r="B137" s="940"/>
      <c r="C137" s="941"/>
      <c r="D137" s="942"/>
      <c r="E137" s="943"/>
      <c r="F137" s="946"/>
      <c r="G137" s="947"/>
      <c r="H137" s="946"/>
      <c r="I137" s="864"/>
      <c r="J137" s="946"/>
      <c r="K137" s="947"/>
      <c r="L137" s="946"/>
      <c r="M137" s="947"/>
      <c r="N137" s="946"/>
      <c r="O137" s="947"/>
      <c r="P137" s="946"/>
      <c r="Q137" s="955"/>
      <c r="R137" s="104"/>
      <c r="S137" s="104"/>
      <c r="T137" s="104"/>
      <c r="U137" s="883"/>
      <c r="V137" s="884"/>
      <c r="Y137" s="876" t="s">
        <v>259</v>
      </c>
      <c r="Z137" s="877"/>
      <c r="AA137" s="877"/>
      <c r="AB137" s="878"/>
      <c r="AC137" s="124" t="s">
        <v>253</v>
      </c>
      <c r="AD137" s="124"/>
      <c r="AE137" s="124"/>
      <c r="AF137" s="124"/>
      <c r="AG137" s="125" t="s">
        <v>258</v>
      </c>
      <c r="AH137" s="126"/>
      <c r="AI137" s="127"/>
      <c r="AJ137" s="832" t="s">
        <v>257</v>
      </c>
      <c r="AK137" s="832"/>
      <c r="AL137" s="832"/>
      <c r="AM137" s="832">
        <f>ROUNDDOWN(MIN(IF(AND($G$15="有り",D136&lt;=3.6),130000*D136,0),390000),-3)</f>
        <v>0</v>
      </c>
      <c r="AN137" s="832"/>
      <c r="AO137" s="874"/>
      <c r="AP137" s="186"/>
      <c r="AQ137" s="882" t="s">
        <v>397</v>
      </c>
      <c r="AR137" s="833" t="s">
        <v>396</v>
      </c>
      <c r="AS137" s="833"/>
      <c r="AT137" s="833"/>
      <c r="AU137" s="833"/>
      <c r="AV137" s="833"/>
      <c r="AW137" s="833"/>
      <c r="AX137" s="833"/>
      <c r="AY137" s="833"/>
      <c r="AZ137" s="833"/>
      <c r="BA137" s="833"/>
      <c r="BB137" s="816" t="s">
        <v>314</v>
      </c>
      <c r="BC137" s="817"/>
      <c r="BD137" s="817"/>
      <c r="BE137" s="818"/>
      <c r="BF137" s="831">
        <f>ROUND(U136,2)*50000</f>
        <v>0</v>
      </c>
      <c r="BG137" s="831"/>
      <c r="BH137" s="874"/>
      <c r="BI137" s="133" t="s">
        <v>315</v>
      </c>
    </row>
    <row r="138" spans="2:62" ht="5.0999999999999996" customHeight="1">
      <c r="B138" s="940"/>
      <c r="C138" s="941"/>
      <c r="D138" s="942"/>
      <c r="E138" s="943"/>
      <c r="F138" s="946"/>
      <c r="G138" s="947"/>
      <c r="H138" s="946"/>
      <c r="I138" s="864"/>
      <c r="J138" s="946"/>
      <c r="K138" s="947"/>
      <c r="L138" s="946"/>
      <c r="M138" s="947"/>
      <c r="N138" s="946"/>
      <c r="O138" s="947"/>
      <c r="P138" s="946"/>
      <c r="Q138" s="955"/>
      <c r="R138" s="104"/>
      <c r="S138" s="104"/>
      <c r="T138" s="104"/>
      <c r="U138" s="883"/>
      <c r="V138" s="884"/>
      <c r="Y138" s="879"/>
      <c r="Z138" s="880"/>
      <c r="AA138" s="880"/>
      <c r="AB138" s="881"/>
      <c r="AC138" s="124" t="s">
        <v>250</v>
      </c>
      <c r="AD138" s="124"/>
      <c r="AE138" s="124"/>
      <c r="AF138" s="124"/>
      <c r="AG138" s="125" t="s">
        <v>256</v>
      </c>
      <c r="AH138" s="126"/>
      <c r="AI138" s="127"/>
      <c r="AJ138" s="832" t="s">
        <v>255</v>
      </c>
      <c r="AK138" s="832"/>
      <c r="AL138" s="832"/>
      <c r="AM138" s="832">
        <f>ROUNDDOWN(MIN(IF(AND(OR($G$15="無し",$G$15=""),D136&lt;=3.6),120000*D136,0),360000),-3)</f>
        <v>0</v>
      </c>
      <c r="AN138" s="832"/>
      <c r="AO138" s="874"/>
      <c r="AP138" s="186"/>
      <c r="AQ138" s="882"/>
      <c r="AR138" s="833" t="s">
        <v>395</v>
      </c>
      <c r="AS138" s="833"/>
      <c r="AT138" s="833"/>
      <c r="AU138" s="833"/>
      <c r="AV138" s="833"/>
      <c r="AW138" s="833"/>
      <c r="AX138" s="833"/>
      <c r="AY138" s="833"/>
      <c r="AZ138" s="833"/>
      <c r="BA138" s="833"/>
      <c r="BB138" s="816" t="s">
        <v>316</v>
      </c>
      <c r="BC138" s="817"/>
      <c r="BD138" s="817"/>
      <c r="BE138" s="818"/>
      <c r="BF138" s="831">
        <f>ROUND(V136,2)*20000</f>
        <v>0</v>
      </c>
      <c r="BG138" s="831"/>
      <c r="BH138" s="874"/>
      <c r="BI138" s="133" t="s">
        <v>317</v>
      </c>
    </row>
    <row r="139" spans="2:62" ht="5.0999999999999996" customHeight="1">
      <c r="B139" s="940"/>
      <c r="C139" s="941"/>
      <c r="D139" s="942"/>
      <c r="E139" s="943"/>
      <c r="F139" s="946"/>
      <c r="G139" s="947"/>
      <c r="H139" s="946"/>
      <c r="I139" s="864"/>
      <c r="J139" s="946"/>
      <c r="K139" s="947"/>
      <c r="L139" s="946"/>
      <c r="M139" s="947"/>
      <c r="N139" s="946"/>
      <c r="O139" s="947"/>
      <c r="P139" s="946"/>
      <c r="Q139" s="955"/>
      <c r="R139" s="104"/>
      <c r="S139" s="104"/>
      <c r="T139" s="104"/>
      <c r="U139" s="883"/>
      <c r="V139" s="884"/>
      <c r="Y139" s="876" t="s">
        <v>254</v>
      </c>
      <c r="Z139" s="877"/>
      <c r="AA139" s="877"/>
      <c r="AB139" s="878"/>
      <c r="AC139" s="124" t="s">
        <v>253</v>
      </c>
      <c r="AD139" s="124"/>
      <c r="AE139" s="124"/>
      <c r="AF139" s="124"/>
      <c r="AG139" s="125" t="s">
        <v>252</v>
      </c>
      <c r="AH139" s="126"/>
      <c r="AI139" s="127"/>
      <c r="AJ139" s="832" t="s">
        <v>251</v>
      </c>
      <c r="AK139" s="832"/>
      <c r="AL139" s="832"/>
      <c r="AM139" s="832">
        <f>ROUNDDOWN(IF(AND($G$15="有り",D136&gt;3.6),110000*D136,0),-3)</f>
        <v>0</v>
      </c>
      <c r="AN139" s="832"/>
      <c r="AO139" s="874"/>
      <c r="AP139" s="184"/>
      <c r="AQ139" s="839" t="s">
        <v>394</v>
      </c>
      <c r="AR139" s="840" t="s">
        <v>318</v>
      </c>
      <c r="AS139" s="841"/>
      <c r="AT139" s="841"/>
      <c r="AU139" s="841"/>
      <c r="AV139" s="841"/>
      <c r="AW139" s="841"/>
      <c r="AX139" s="841"/>
      <c r="AY139" s="841"/>
      <c r="AZ139" s="841"/>
      <c r="BA139" s="841"/>
      <c r="BB139" s="816" t="s">
        <v>316</v>
      </c>
      <c r="BC139" s="817"/>
      <c r="BD139" s="817"/>
      <c r="BE139" s="818"/>
      <c r="BF139" s="831">
        <f>N136*20000</f>
        <v>0</v>
      </c>
      <c r="BG139" s="831"/>
      <c r="BH139" s="874"/>
      <c r="BI139" s="133" t="s">
        <v>319</v>
      </c>
      <c r="BJ139" s="185"/>
    </row>
    <row r="140" spans="2:62" ht="5.0999999999999996" customHeight="1">
      <c r="B140" s="940"/>
      <c r="C140" s="941"/>
      <c r="D140" s="942"/>
      <c r="E140" s="943"/>
      <c r="F140" s="948"/>
      <c r="G140" s="949"/>
      <c r="H140" s="948"/>
      <c r="I140" s="951"/>
      <c r="J140" s="948"/>
      <c r="K140" s="949"/>
      <c r="L140" s="948"/>
      <c r="M140" s="949"/>
      <c r="N140" s="948"/>
      <c r="O140" s="949"/>
      <c r="P140" s="948"/>
      <c r="Q140" s="956"/>
      <c r="R140" s="104"/>
      <c r="S140" s="104"/>
      <c r="T140" s="104"/>
      <c r="U140" s="883"/>
      <c r="V140" s="884"/>
      <c r="Y140" s="879"/>
      <c r="Z140" s="880"/>
      <c r="AA140" s="880"/>
      <c r="AB140" s="881"/>
      <c r="AC140" s="124" t="s">
        <v>250</v>
      </c>
      <c r="AD140" s="124"/>
      <c r="AE140" s="124"/>
      <c r="AF140" s="124"/>
      <c r="AG140" s="125" t="s">
        <v>249</v>
      </c>
      <c r="AH140" s="126"/>
      <c r="AI140" s="127"/>
      <c r="AJ140" s="832" t="s">
        <v>248</v>
      </c>
      <c r="AK140" s="832"/>
      <c r="AL140" s="832"/>
      <c r="AM140" s="832">
        <f>ROUNDDOWN(IF(AND(OR($G$15="無し",$G$15=""),D136&gt;3.6),100000*D136,0),-3)</f>
        <v>0</v>
      </c>
      <c r="AN140" s="832"/>
      <c r="AO140" s="875"/>
      <c r="AP140" s="184"/>
      <c r="AQ140" s="839"/>
      <c r="AR140" s="840" t="s">
        <v>320</v>
      </c>
      <c r="AS140" s="841"/>
      <c r="AT140" s="841"/>
      <c r="AU140" s="841"/>
      <c r="AV140" s="841"/>
      <c r="AW140" s="841"/>
      <c r="AX140" s="841"/>
      <c r="AY140" s="841"/>
      <c r="AZ140" s="841"/>
      <c r="BA140" s="841"/>
      <c r="BB140" s="816" t="s">
        <v>321</v>
      </c>
      <c r="BC140" s="817"/>
      <c r="BD140" s="817"/>
      <c r="BE140" s="818"/>
      <c r="BF140" s="831">
        <f>P136*10000</f>
        <v>0</v>
      </c>
      <c r="BG140" s="831"/>
      <c r="BH140" s="875"/>
      <c r="BI140" s="133" t="s">
        <v>322</v>
      </c>
    </row>
    <row r="141" spans="2:62" ht="5.0999999999999996" customHeight="1">
      <c r="B141" s="940">
        <v>25</v>
      </c>
      <c r="C141" s="941"/>
      <c r="D141" s="942"/>
      <c r="E141" s="943"/>
      <c r="F141" s="944"/>
      <c r="G141" s="945"/>
      <c r="H141" s="944"/>
      <c r="I141" s="950"/>
      <c r="J141" s="952"/>
      <c r="K141" s="953"/>
      <c r="L141" s="944"/>
      <c r="M141" s="945"/>
      <c r="N141" s="944"/>
      <c r="O141" s="945"/>
      <c r="P141" s="944"/>
      <c r="Q141" s="954"/>
      <c r="R141" s="104"/>
      <c r="S141" s="104"/>
      <c r="T141" s="104"/>
      <c r="U141" s="883">
        <f>IFERROR(ROUND(D141*J141/F141,3),0)</f>
        <v>0</v>
      </c>
      <c r="V141" s="884">
        <f>IFERROR(ROUND(D141*L141/F141,3),0)</f>
        <v>0</v>
      </c>
      <c r="Y141" s="867" t="s">
        <v>309</v>
      </c>
      <c r="Z141" s="868"/>
      <c r="AA141" s="868"/>
      <c r="AB141" s="869"/>
      <c r="AC141" s="122" t="s">
        <v>260</v>
      </c>
      <c r="AD141" s="122"/>
      <c r="AE141" s="122"/>
      <c r="AF141" s="122"/>
      <c r="AG141" s="867" t="s">
        <v>310</v>
      </c>
      <c r="AH141" s="868"/>
      <c r="AI141" s="869"/>
      <c r="AJ141" s="870" t="s">
        <v>245</v>
      </c>
      <c r="AK141" s="871"/>
      <c r="AL141" s="872"/>
      <c r="AM141" s="189" t="s">
        <v>399</v>
      </c>
      <c r="AN141" s="188">
        <f>B141</f>
        <v>25</v>
      </c>
      <c r="AO141" s="873">
        <f>MAX(AM142:AN145)</f>
        <v>0</v>
      </c>
      <c r="AQ141" s="187"/>
      <c r="AR141" s="885" t="s">
        <v>398</v>
      </c>
      <c r="AS141" s="885"/>
      <c r="AT141" s="885"/>
      <c r="AU141" s="885"/>
      <c r="AV141" s="885"/>
      <c r="AW141" s="885"/>
      <c r="AX141" s="885"/>
      <c r="AY141" s="885"/>
      <c r="AZ141" s="885"/>
      <c r="BA141" s="885"/>
      <c r="BB141" s="886" t="s">
        <v>246</v>
      </c>
      <c r="BC141" s="887"/>
      <c r="BD141" s="887"/>
      <c r="BE141" s="888"/>
      <c r="BF141" s="889" t="s">
        <v>236</v>
      </c>
      <c r="BG141" s="890"/>
      <c r="BH141" s="873">
        <f>IFERROR(ROUNDDOWN(SUM(BF142:BG145),-3),0)</f>
        <v>0</v>
      </c>
    </row>
    <row r="142" spans="2:62" ht="5.0999999999999996" customHeight="1">
      <c r="B142" s="940"/>
      <c r="C142" s="941"/>
      <c r="D142" s="942"/>
      <c r="E142" s="943"/>
      <c r="F142" s="946"/>
      <c r="G142" s="947"/>
      <c r="H142" s="946"/>
      <c r="I142" s="864"/>
      <c r="J142" s="946"/>
      <c r="K142" s="947"/>
      <c r="L142" s="946"/>
      <c r="M142" s="947"/>
      <c r="N142" s="946"/>
      <c r="O142" s="947"/>
      <c r="P142" s="946"/>
      <c r="Q142" s="955"/>
      <c r="R142" s="104"/>
      <c r="S142" s="104"/>
      <c r="T142" s="104"/>
      <c r="U142" s="883"/>
      <c r="V142" s="884"/>
      <c r="Y142" s="876" t="s">
        <v>259</v>
      </c>
      <c r="Z142" s="877"/>
      <c r="AA142" s="877"/>
      <c r="AB142" s="878"/>
      <c r="AC142" s="124" t="s">
        <v>253</v>
      </c>
      <c r="AD142" s="124"/>
      <c r="AE142" s="124"/>
      <c r="AF142" s="124"/>
      <c r="AG142" s="125" t="s">
        <v>258</v>
      </c>
      <c r="AH142" s="126"/>
      <c r="AI142" s="127"/>
      <c r="AJ142" s="832" t="s">
        <v>257</v>
      </c>
      <c r="AK142" s="832"/>
      <c r="AL142" s="832"/>
      <c r="AM142" s="832">
        <f>ROUNDDOWN(MIN(IF(AND($G$15="有り",D141&lt;=3.6),130000*D141,0),390000),-3)</f>
        <v>0</v>
      </c>
      <c r="AN142" s="832"/>
      <c r="AO142" s="874"/>
      <c r="AP142" s="186"/>
      <c r="AQ142" s="882" t="s">
        <v>397</v>
      </c>
      <c r="AR142" s="833" t="s">
        <v>396</v>
      </c>
      <c r="AS142" s="833"/>
      <c r="AT142" s="833"/>
      <c r="AU142" s="833"/>
      <c r="AV142" s="833"/>
      <c r="AW142" s="833"/>
      <c r="AX142" s="833"/>
      <c r="AY142" s="833"/>
      <c r="AZ142" s="833"/>
      <c r="BA142" s="833"/>
      <c r="BB142" s="816" t="s">
        <v>314</v>
      </c>
      <c r="BC142" s="817"/>
      <c r="BD142" s="817"/>
      <c r="BE142" s="818"/>
      <c r="BF142" s="831">
        <f>ROUND(U141,2)*50000</f>
        <v>0</v>
      </c>
      <c r="BG142" s="831"/>
      <c r="BH142" s="874"/>
      <c r="BI142" s="133" t="s">
        <v>315</v>
      </c>
    </row>
    <row r="143" spans="2:62" ht="5.0999999999999996" customHeight="1">
      <c r="B143" s="940"/>
      <c r="C143" s="941"/>
      <c r="D143" s="942"/>
      <c r="E143" s="943"/>
      <c r="F143" s="946"/>
      <c r="G143" s="947"/>
      <c r="H143" s="946"/>
      <c r="I143" s="864"/>
      <c r="J143" s="946"/>
      <c r="K143" s="947"/>
      <c r="L143" s="946"/>
      <c r="M143" s="947"/>
      <c r="N143" s="946"/>
      <c r="O143" s="947"/>
      <c r="P143" s="946"/>
      <c r="Q143" s="955"/>
      <c r="R143" s="104"/>
      <c r="S143" s="104"/>
      <c r="T143" s="104"/>
      <c r="U143" s="883"/>
      <c r="V143" s="884"/>
      <c r="Y143" s="879"/>
      <c r="Z143" s="880"/>
      <c r="AA143" s="880"/>
      <c r="AB143" s="881"/>
      <c r="AC143" s="124" t="s">
        <v>250</v>
      </c>
      <c r="AD143" s="124"/>
      <c r="AE143" s="124"/>
      <c r="AF143" s="124"/>
      <c r="AG143" s="125" t="s">
        <v>256</v>
      </c>
      <c r="AH143" s="126"/>
      <c r="AI143" s="127"/>
      <c r="AJ143" s="832" t="s">
        <v>255</v>
      </c>
      <c r="AK143" s="832"/>
      <c r="AL143" s="832"/>
      <c r="AM143" s="832">
        <f>ROUNDDOWN(MIN(IF(AND(OR($G$15="無し",$G$15=""),D141&lt;=3.6),120000*D141,0),360000),-3)</f>
        <v>0</v>
      </c>
      <c r="AN143" s="832"/>
      <c r="AO143" s="874"/>
      <c r="AP143" s="186"/>
      <c r="AQ143" s="882"/>
      <c r="AR143" s="833" t="s">
        <v>395</v>
      </c>
      <c r="AS143" s="833"/>
      <c r="AT143" s="833"/>
      <c r="AU143" s="833"/>
      <c r="AV143" s="833"/>
      <c r="AW143" s="833"/>
      <c r="AX143" s="833"/>
      <c r="AY143" s="833"/>
      <c r="AZ143" s="833"/>
      <c r="BA143" s="833"/>
      <c r="BB143" s="816" t="s">
        <v>316</v>
      </c>
      <c r="BC143" s="817"/>
      <c r="BD143" s="817"/>
      <c r="BE143" s="818"/>
      <c r="BF143" s="831">
        <f>ROUND(V141,2)*20000</f>
        <v>0</v>
      </c>
      <c r="BG143" s="831"/>
      <c r="BH143" s="874"/>
      <c r="BI143" s="133" t="s">
        <v>317</v>
      </c>
    </row>
    <row r="144" spans="2:62" ht="5.0999999999999996" customHeight="1">
      <c r="B144" s="940"/>
      <c r="C144" s="941"/>
      <c r="D144" s="942"/>
      <c r="E144" s="943"/>
      <c r="F144" s="946"/>
      <c r="G144" s="947"/>
      <c r="H144" s="946"/>
      <c r="I144" s="864"/>
      <c r="J144" s="946"/>
      <c r="K144" s="947"/>
      <c r="L144" s="946"/>
      <c r="M144" s="947"/>
      <c r="N144" s="946"/>
      <c r="O144" s="947"/>
      <c r="P144" s="946"/>
      <c r="Q144" s="955"/>
      <c r="R144" s="104"/>
      <c r="S144" s="104"/>
      <c r="T144" s="104"/>
      <c r="U144" s="883"/>
      <c r="V144" s="884"/>
      <c r="Y144" s="876" t="s">
        <v>254</v>
      </c>
      <c r="Z144" s="877"/>
      <c r="AA144" s="877"/>
      <c r="AB144" s="878"/>
      <c r="AC144" s="124" t="s">
        <v>253</v>
      </c>
      <c r="AD144" s="124"/>
      <c r="AE144" s="124"/>
      <c r="AF144" s="124"/>
      <c r="AG144" s="125" t="s">
        <v>252</v>
      </c>
      <c r="AH144" s="126"/>
      <c r="AI144" s="127"/>
      <c r="AJ144" s="832" t="s">
        <v>251</v>
      </c>
      <c r="AK144" s="832"/>
      <c r="AL144" s="832"/>
      <c r="AM144" s="832">
        <f>ROUNDDOWN(IF(AND($G$15="有り",D141&gt;3.6),110000*D141,0),-3)</f>
        <v>0</v>
      </c>
      <c r="AN144" s="832"/>
      <c r="AO144" s="874"/>
      <c r="AP144" s="184"/>
      <c r="AQ144" s="839" t="s">
        <v>394</v>
      </c>
      <c r="AR144" s="840" t="s">
        <v>318</v>
      </c>
      <c r="AS144" s="841"/>
      <c r="AT144" s="841"/>
      <c r="AU144" s="841"/>
      <c r="AV144" s="841"/>
      <c r="AW144" s="841"/>
      <c r="AX144" s="841"/>
      <c r="AY144" s="841"/>
      <c r="AZ144" s="841"/>
      <c r="BA144" s="841"/>
      <c r="BB144" s="816" t="s">
        <v>316</v>
      </c>
      <c r="BC144" s="817"/>
      <c r="BD144" s="817"/>
      <c r="BE144" s="818"/>
      <c r="BF144" s="831">
        <f>N141*20000</f>
        <v>0</v>
      </c>
      <c r="BG144" s="831"/>
      <c r="BH144" s="874"/>
      <c r="BI144" s="133" t="s">
        <v>319</v>
      </c>
      <c r="BJ144" s="185"/>
    </row>
    <row r="145" spans="2:62" ht="5.0999999999999996" customHeight="1">
      <c r="B145" s="940"/>
      <c r="C145" s="941"/>
      <c r="D145" s="942"/>
      <c r="E145" s="943"/>
      <c r="F145" s="948"/>
      <c r="G145" s="949"/>
      <c r="H145" s="948"/>
      <c r="I145" s="951"/>
      <c r="J145" s="948"/>
      <c r="K145" s="949"/>
      <c r="L145" s="948"/>
      <c r="M145" s="949"/>
      <c r="N145" s="948"/>
      <c r="O145" s="949"/>
      <c r="P145" s="948"/>
      <c r="Q145" s="956"/>
      <c r="R145" s="104"/>
      <c r="S145" s="104"/>
      <c r="T145" s="104"/>
      <c r="U145" s="883"/>
      <c r="V145" s="884"/>
      <c r="Y145" s="879"/>
      <c r="Z145" s="880"/>
      <c r="AA145" s="880"/>
      <c r="AB145" s="881"/>
      <c r="AC145" s="124" t="s">
        <v>250</v>
      </c>
      <c r="AD145" s="124"/>
      <c r="AE145" s="124"/>
      <c r="AF145" s="124"/>
      <c r="AG145" s="125" t="s">
        <v>249</v>
      </c>
      <c r="AH145" s="126"/>
      <c r="AI145" s="127"/>
      <c r="AJ145" s="832" t="s">
        <v>248</v>
      </c>
      <c r="AK145" s="832"/>
      <c r="AL145" s="832"/>
      <c r="AM145" s="832">
        <f>ROUNDDOWN(IF(AND(OR($G$15="無し",$G$15=""),D141&gt;3.6),100000*D141,0),-3)</f>
        <v>0</v>
      </c>
      <c r="AN145" s="832"/>
      <c r="AO145" s="875"/>
      <c r="AP145" s="184"/>
      <c r="AQ145" s="839"/>
      <c r="AR145" s="840" t="s">
        <v>320</v>
      </c>
      <c r="AS145" s="841"/>
      <c r="AT145" s="841"/>
      <c r="AU145" s="841"/>
      <c r="AV145" s="841"/>
      <c r="AW145" s="841"/>
      <c r="AX145" s="841"/>
      <c r="AY145" s="841"/>
      <c r="AZ145" s="841"/>
      <c r="BA145" s="841"/>
      <c r="BB145" s="816" t="s">
        <v>321</v>
      </c>
      <c r="BC145" s="817"/>
      <c r="BD145" s="817"/>
      <c r="BE145" s="818"/>
      <c r="BF145" s="831">
        <f>P141*10000</f>
        <v>0</v>
      </c>
      <c r="BG145" s="831"/>
      <c r="BH145" s="875"/>
      <c r="BI145" s="133" t="s">
        <v>322</v>
      </c>
    </row>
    <row r="146" spans="2:62" ht="5.0999999999999996" customHeight="1">
      <c r="B146" s="940">
        <v>26</v>
      </c>
      <c r="C146" s="941"/>
      <c r="D146" s="961"/>
      <c r="E146" s="950"/>
      <c r="F146" s="944"/>
      <c r="G146" s="950"/>
      <c r="H146" s="944"/>
      <c r="I146" s="950"/>
      <c r="J146" s="944"/>
      <c r="K146" s="950"/>
      <c r="L146" s="944"/>
      <c r="M146" s="950"/>
      <c r="N146" s="944"/>
      <c r="O146" s="950"/>
      <c r="P146" s="944"/>
      <c r="Q146" s="954"/>
      <c r="R146" s="104"/>
      <c r="S146" s="104"/>
      <c r="T146" s="104"/>
      <c r="U146" s="883">
        <f>IFERROR(ROUND(D146*J146/F146,3),0)</f>
        <v>0</v>
      </c>
      <c r="V146" s="884">
        <f>IFERROR(ROUND(D146*L146/F146,3),0)</f>
        <v>0</v>
      </c>
      <c r="Y146" s="867" t="s">
        <v>309</v>
      </c>
      <c r="Z146" s="868"/>
      <c r="AA146" s="868"/>
      <c r="AB146" s="869"/>
      <c r="AC146" s="122" t="s">
        <v>260</v>
      </c>
      <c r="AD146" s="122"/>
      <c r="AE146" s="122"/>
      <c r="AF146" s="122"/>
      <c r="AG146" s="867" t="s">
        <v>310</v>
      </c>
      <c r="AH146" s="868"/>
      <c r="AI146" s="869"/>
      <c r="AJ146" s="870" t="s">
        <v>245</v>
      </c>
      <c r="AK146" s="871"/>
      <c r="AL146" s="872"/>
      <c r="AM146" s="189" t="s">
        <v>399</v>
      </c>
      <c r="AN146" s="188">
        <f>B146</f>
        <v>26</v>
      </c>
      <c r="AO146" s="873">
        <f>MAX(AM147:AN150)</f>
        <v>0</v>
      </c>
      <c r="AQ146" s="187"/>
      <c r="AR146" s="885" t="s">
        <v>398</v>
      </c>
      <c r="AS146" s="885"/>
      <c r="AT146" s="885"/>
      <c r="AU146" s="885"/>
      <c r="AV146" s="885"/>
      <c r="AW146" s="885"/>
      <c r="AX146" s="885"/>
      <c r="AY146" s="885"/>
      <c r="AZ146" s="885"/>
      <c r="BA146" s="885"/>
      <c r="BB146" s="886" t="s">
        <v>246</v>
      </c>
      <c r="BC146" s="887"/>
      <c r="BD146" s="887"/>
      <c r="BE146" s="888"/>
      <c r="BF146" s="889" t="s">
        <v>236</v>
      </c>
      <c r="BG146" s="890"/>
      <c r="BH146" s="873">
        <f>IFERROR(ROUNDDOWN(SUM(BF147:BG150),-3),0)</f>
        <v>0</v>
      </c>
    </row>
    <row r="147" spans="2:62" ht="5.0999999999999996" customHeight="1">
      <c r="B147" s="940"/>
      <c r="C147" s="941"/>
      <c r="D147" s="863"/>
      <c r="E147" s="864"/>
      <c r="F147" s="946"/>
      <c r="G147" s="864"/>
      <c r="H147" s="946"/>
      <c r="I147" s="864"/>
      <c r="J147" s="946"/>
      <c r="K147" s="864"/>
      <c r="L147" s="946"/>
      <c r="M147" s="864"/>
      <c r="N147" s="946"/>
      <c r="O147" s="864"/>
      <c r="P147" s="946"/>
      <c r="Q147" s="955"/>
      <c r="R147" s="104"/>
      <c r="S147" s="104"/>
      <c r="T147" s="104"/>
      <c r="U147" s="883"/>
      <c r="V147" s="884"/>
      <c r="Y147" s="876" t="s">
        <v>259</v>
      </c>
      <c r="Z147" s="877"/>
      <c r="AA147" s="877"/>
      <c r="AB147" s="878"/>
      <c r="AC147" s="124" t="s">
        <v>253</v>
      </c>
      <c r="AD147" s="124"/>
      <c r="AE147" s="124"/>
      <c r="AF147" s="124"/>
      <c r="AG147" s="125" t="s">
        <v>258</v>
      </c>
      <c r="AH147" s="126"/>
      <c r="AI147" s="127"/>
      <c r="AJ147" s="832" t="s">
        <v>257</v>
      </c>
      <c r="AK147" s="832"/>
      <c r="AL147" s="832"/>
      <c r="AM147" s="832">
        <f>ROUNDDOWN(MIN(IF(AND($G$15="有り",D146&lt;=3.6),130000*D146,0),390000),-3)</f>
        <v>0</v>
      </c>
      <c r="AN147" s="832"/>
      <c r="AO147" s="874"/>
      <c r="AP147" s="186"/>
      <c r="AQ147" s="882" t="s">
        <v>397</v>
      </c>
      <c r="AR147" s="833" t="s">
        <v>396</v>
      </c>
      <c r="AS147" s="833"/>
      <c r="AT147" s="833"/>
      <c r="AU147" s="833"/>
      <c r="AV147" s="833"/>
      <c r="AW147" s="833"/>
      <c r="AX147" s="833"/>
      <c r="AY147" s="833"/>
      <c r="AZ147" s="833"/>
      <c r="BA147" s="833"/>
      <c r="BB147" s="816" t="s">
        <v>314</v>
      </c>
      <c r="BC147" s="817"/>
      <c r="BD147" s="817"/>
      <c r="BE147" s="818"/>
      <c r="BF147" s="831">
        <f>ROUND(U146,2)*50000</f>
        <v>0</v>
      </c>
      <c r="BG147" s="831"/>
      <c r="BH147" s="874"/>
      <c r="BI147" s="133" t="s">
        <v>315</v>
      </c>
    </row>
    <row r="148" spans="2:62" ht="5.0999999999999996" customHeight="1">
      <c r="B148" s="940"/>
      <c r="C148" s="941"/>
      <c r="D148" s="863"/>
      <c r="E148" s="864"/>
      <c r="F148" s="946"/>
      <c r="G148" s="864"/>
      <c r="H148" s="946"/>
      <c r="I148" s="864"/>
      <c r="J148" s="946"/>
      <c r="K148" s="864"/>
      <c r="L148" s="946"/>
      <c r="M148" s="864"/>
      <c r="N148" s="946"/>
      <c r="O148" s="864"/>
      <c r="P148" s="946"/>
      <c r="Q148" s="955"/>
      <c r="R148" s="104"/>
      <c r="S148" s="104"/>
      <c r="T148" s="104"/>
      <c r="U148" s="883"/>
      <c r="V148" s="884"/>
      <c r="Y148" s="879"/>
      <c r="Z148" s="880"/>
      <c r="AA148" s="880"/>
      <c r="AB148" s="881"/>
      <c r="AC148" s="124" t="s">
        <v>250</v>
      </c>
      <c r="AD148" s="124"/>
      <c r="AE148" s="124"/>
      <c r="AF148" s="124"/>
      <c r="AG148" s="125" t="s">
        <v>256</v>
      </c>
      <c r="AH148" s="126"/>
      <c r="AI148" s="127"/>
      <c r="AJ148" s="832" t="s">
        <v>255</v>
      </c>
      <c r="AK148" s="832"/>
      <c r="AL148" s="832"/>
      <c r="AM148" s="832">
        <f>ROUNDDOWN(MIN(IF(AND(OR($G$15="無し",$G$15=""),D146&lt;=3.6),120000*D146,0),360000),-3)</f>
        <v>0</v>
      </c>
      <c r="AN148" s="832"/>
      <c r="AO148" s="874"/>
      <c r="AP148" s="186"/>
      <c r="AQ148" s="882"/>
      <c r="AR148" s="833" t="s">
        <v>395</v>
      </c>
      <c r="AS148" s="833"/>
      <c r="AT148" s="833"/>
      <c r="AU148" s="833"/>
      <c r="AV148" s="833"/>
      <c r="AW148" s="833"/>
      <c r="AX148" s="833"/>
      <c r="AY148" s="833"/>
      <c r="AZ148" s="833"/>
      <c r="BA148" s="833"/>
      <c r="BB148" s="816" t="s">
        <v>316</v>
      </c>
      <c r="BC148" s="817"/>
      <c r="BD148" s="817"/>
      <c r="BE148" s="818"/>
      <c r="BF148" s="831">
        <f>ROUND(V146,2)*20000</f>
        <v>0</v>
      </c>
      <c r="BG148" s="831"/>
      <c r="BH148" s="874"/>
      <c r="BI148" s="133" t="s">
        <v>317</v>
      </c>
    </row>
    <row r="149" spans="2:62" ht="5.0999999999999996" customHeight="1">
      <c r="B149" s="940"/>
      <c r="C149" s="941"/>
      <c r="D149" s="863"/>
      <c r="E149" s="864"/>
      <c r="F149" s="946"/>
      <c r="G149" s="864"/>
      <c r="H149" s="946"/>
      <c r="I149" s="864"/>
      <c r="J149" s="946"/>
      <c r="K149" s="864"/>
      <c r="L149" s="946"/>
      <c r="M149" s="864"/>
      <c r="N149" s="946"/>
      <c r="O149" s="864"/>
      <c r="P149" s="946"/>
      <c r="Q149" s="955"/>
      <c r="R149" s="104"/>
      <c r="S149" s="104"/>
      <c r="T149" s="104"/>
      <c r="U149" s="883"/>
      <c r="V149" s="884"/>
      <c r="Y149" s="876" t="s">
        <v>254</v>
      </c>
      <c r="Z149" s="877"/>
      <c r="AA149" s="877"/>
      <c r="AB149" s="878"/>
      <c r="AC149" s="124" t="s">
        <v>253</v>
      </c>
      <c r="AD149" s="124"/>
      <c r="AE149" s="124"/>
      <c r="AF149" s="124"/>
      <c r="AG149" s="125" t="s">
        <v>252</v>
      </c>
      <c r="AH149" s="126"/>
      <c r="AI149" s="127"/>
      <c r="AJ149" s="832" t="s">
        <v>251</v>
      </c>
      <c r="AK149" s="832"/>
      <c r="AL149" s="832"/>
      <c r="AM149" s="832">
        <f>ROUNDDOWN(IF(AND($G$15="有り",D146&gt;3.6),110000*D146,0),-3)</f>
        <v>0</v>
      </c>
      <c r="AN149" s="832"/>
      <c r="AO149" s="874"/>
      <c r="AP149" s="184"/>
      <c r="AQ149" s="839" t="s">
        <v>394</v>
      </c>
      <c r="AR149" s="840" t="s">
        <v>318</v>
      </c>
      <c r="AS149" s="841"/>
      <c r="AT149" s="841"/>
      <c r="AU149" s="841"/>
      <c r="AV149" s="841"/>
      <c r="AW149" s="841"/>
      <c r="AX149" s="841"/>
      <c r="AY149" s="841"/>
      <c r="AZ149" s="841"/>
      <c r="BA149" s="841"/>
      <c r="BB149" s="816" t="s">
        <v>316</v>
      </c>
      <c r="BC149" s="817"/>
      <c r="BD149" s="817"/>
      <c r="BE149" s="818"/>
      <c r="BF149" s="831">
        <f>N146*20000</f>
        <v>0</v>
      </c>
      <c r="BG149" s="831"/>
      <c r="BH149" s="874"/>
      <c r="BI149" s="133" t="s">
        <v>319</v>
      </c>
      <c r="BJ149" s="185"/>
    </row>
    <row r="150" spans="2:62" ht="5.0999999999999996" customHeight="1">
      <c r="B150" s="940"/>
      <c r="C150" s="941"/>
      <c r="D150" s="962"/>
      <c r="E150" s="951"/>
      <c r="F150" s="948"/>
      <c r="G150" s="951"/>
      <c r="H150" s="948"/>
      <c r="I150" s="951"/>
      <c r="J150" s="948"/>
      <c r="K150" s="951"/>
      <c r="L150" s="948"/>
      <c r="M150" s="951"/>
      <c r="N150" s="948"/>
      <c r="O150" s="951"/>
      <c r="P150" s="948"/>
      <c r="Q150" s="956"/>
      <c r="R150" s="104"/>
      <c r="S150" s="104"/>
      <c r="T150" s="104"/>
      <c r="U150" s="883"/>
      <c r="V150" s="884"/>
      <c r="Y150" s="879"/>
      <c r="Z150" s="880"/>
      <c r="AA150" s="880"/>
      <c r="AB150" s="881"/>
      <c r="AC150" s="124" t="s">
        <v>250</v>
      </c>
      <c r="AD150" s="124"/>
      <c r="AE150" s="124"/>
      <c r="AF150" s="124"/>
      <c r="AG150" s="125" t="s">
        <v>249</v>
      </c>
      <c r="AH150" s="126"/>
      <c r="AI150" s="127"/>
      <c r="AJ150" s="832" t="s">
        <v>248</v>
      </c>
      <c r="AK150" s="832"/>
      <c r="AL150" s="832"/>
      <c r="AM150" s="832">
        <f>ROUNDDOWN(IF(AND(OR($G$15="無し",$G$15=""),D146&gt;3.6),100000*D146,0),-3)</f>
        <v>0</v>
      </c>
      <c r="AN150" s="832"/>
      <c r="AO150" s="875"/>
      <c r="AP150" s="184"/>
      <c r="AQ150" s="839"/>
      <c r="AR150" s="840" t="s">
        <v>320</v>
      </c>
      <c r="AS150" s="841"/>
      <c r="AT150" s="841"/>
      <c r="AU150" s="841"/>
      <c r="AV150" s="841"/>
      <c r="AW150" s="841"/>
      <c r="AX150" s="841"/>
      <c r="AY150" s="841"/>
      <c r="AZ150" s="841"/>
      <c r="BA150" s="841"/>
      <c r="BB150" s="816" t="s">
        <v>321</v>
      </c>
      <c r="BC150" s="817"/>
      <c r="BD150" s="817"/>
      <c r="BE150" s="818"/>
      <c r="BF150" s="831">
        <f>P146*10000</f>
        <v>0</v>
      </c>
      <c r="BG150" s="831"/>
      <c r="BH150" s="875"/>
      <c r="BI150" s="133" t="s">
        <v>322</v>
      </c>
    </row>
    <row r="151" spans="2:62" ht="5.0999999999999996" customHeight="1">
      <c r="B151" s="957">
        <v>27</v>
      </c>
      <c r="C151" s="958"/>
      <c r="D151" s="959"/>
      <c r="E151" s="960"/>
      <c r="F151" s="946"/>
      <c r="G151" s="947"/>
      <c r="H151" s="946"/>
      <c r="I151" s="864"/>
      <c r="J151" s="946"/>
      <c r="K151" s="947"/>
      <c r="L151" s="946"/>
      <c r="M151" s="947"/>
      <c r="N151" s="946"/>
      <c r="O151" s="947"/>
      <c r="P151" s="946"/>
      <c r="Q151" s="955"/>
      <c r="R151" s="104"/>
      <c r="S151" s="104"/>
      <c r="T151" s="104"/>
      <c r="U151" s="883">
        <f>IFERROR(ROUND(D151*J151/F151,3),0)</f>
        <v>0</v>
      </c>
      <c r="V151" s="884">
        <f>IFERROR(ROUND(D151*L151/F151,3),0)</f>
        <v>0</v>
      </c>
      <c r="Y151" s="867" t="s">
        <v>309</v>
      </c>
      <c r="Z151" s="868"/>
      <c r="AA151" s="868"/>
      <c r="AB151" s="869"/>
      <c r="AC151" s="122" t="s">
        <v>260</v>
      </c>
      <c r="AD151" s="122"/>
      <c r="AE151" s="122"/>
      <c r="AF151" s="122"/>
      <c r="AG151" s="867" t="s">
        <v>310</v>
      </c>
      <c r="AH151" s="868"/>
      <c r="AI151" s="869"/>
      <c r="AJ151" s="870" t="s">
        <v>245</v>
      </c>
      <c r="AK151" s="871"/>
      <c r="AL151" s="872"/>
      <c r="AM151" s="189" t="s">
        <v>399</v>
      </c>
      <c r="AN151" s="188">
        <f>B151</f>
        <v>27</v>
      </c>
      <c r="AO151" s="873">
        <f>MAX(AM152:AN155)</f>
        <v>0</v>
      </c>
      <c r="AQ151" s="187"/>
      <c r="AR151" s="885" t="s">
        <v>398</v>
      </c>
      <c r="AS151" s="885"/>
      <c r="AT151" s="885"/>
      <c r="AU151" s="885"/>
      <c r="AV151" s="885"/>
      <c r="AW151" s="885"/>
      <c r="AX151" s="885"/>
      <c r="AY151" s="885"/>
      <c r="AZ151" s="885"/>
      <c r="BA151" s="885"/>
      <c r="BB151" s="886" t="s">
        <v>246</v>
      </c>
      <c r="BC151" s="887"/>
      <c r="BD151" s="887"/>
      <c r="BE151" s="888"/>
      <c r="BF151" s="889" t="s">
        <v>236</v>
      </c>
      <c r="BG151" s="890"/>
      <c r="BH151" s="873">
        <f>IFERROR(ROUNDDOWN(SUM(BF152:BG155),-3),0)</f>
        <v>0</v>
      </c>
    </row>
    <row r="152" spans="2:62" ht="5.0999999999999996" customHeight="1">
      <c r="B152" s="940"/>
      <c r="C152" s="941"/>
      <c r="D152" s="942"/>
      <c r="E152" s="943"/>
      <c r="F152" s="946"/>
      <c r="G152" s="947"/>
      <c r="H152" s="946"/>
      <c r="I152" s="864"/>
      <c r="J152" s="946"/>
      <c r="K152" s="947"/>
      <c r="L152" s="946"/>
      <c r="M152" s="947"/>
      <c r="N152" s="946"/>
      <c r="O152" s="947"/>
      <c r="P152" s="946"/>
      <c r="Q152" s="955"/>
      <c r="R152" s="104"/>
      <c r="S152" s="104"/>
      <c r="T152" s="104"/>
      <c r="U152" s="883"/>
      <c r="V152" s="884"/>
      <c r="Y152" s="876" t="s">
        <v>259</v>
      </c>
      <c r="Z152" s="877"/>
      <c r="AA152" s="877"/>
      <c r="AB152" s="878"/>
      <c r="AC152" s="124" t="s">
        <v>253</v>
      </c>
      <c r="AD152" s="124"/>
      <c r="AE152" s="124"/>
      <c r="AF152" s="124"/>
      <c r="AG152" s="125" t="s">
        <v>258</v>
      </c>
      <c r="AH152" s="126"/>
      <c r="AI152" s="127"/>
      <c r="AJ152" s="832" t="s">
        <v>257</v>
      </c>
      <c r="AK152" s="832"/>
      <c r="AL152" s="832"/>
      <c r="AM152" s="832">
        <f>ROUNDDOWN(MIN(IF(AND($G$15="有り",D151&lt;=3.6),130000*D151,0),390000),-3)</f>
        <v>0</v>
      </c>
      <c r="AN152" s="832"/>
      <c r="AO152" s="874"/>
      <c r="AP152" s="186"/>
      <c r="AQ152" s="882" t="s">
        <v>397</v>
      </c>
      <c r="AR152" s="833" t="s">
        <v>396</v>
      </c>
      <c r="AS152" s="833"/>
      <c r="AT152" s="833"/>
      <c r="AU152" s="833"/>
      <c r="AV152" s="833"/>
      <c r="AW152" s="833"/>
      <c r="AX152" s="833"/>
      <c r="AY152" s="833"/>
      <c r="AZ152" s="833"/>
      <c r="BA152" s="833"/>
      <c r="BB152" s="816" t="s">
        <v>314</v>
      </c>
      <c r="BC152" s="817"/>
      <c r="BD152" s="817"/>
      <c r="BE152" s="818"/>
      <c r="BF152" s="831">
        <f>ROUND(U151,2)*50000</f>
        <v>0</v>
      </c>
      <c r="BG152" s="831"/>
      <c r="BH152" s="874"/>
      <c r="BI152" s="133" t="s">
        <v>315</v>
      </c>
    </row>
    <row r="153" spans="2:62" ht="5.0999999999999996" customHeight="1">
      <c r="B153" s="940"/>
      <c r="C153" s="941"/>
      <c r="D153" s="942"/>
      <c r="E153" s="943"/>
      <c r="F153" s="946"/>
      <c r="G153" s="947"/>
      <c r="H153" s="946"/>
      <c r="I153" s="864"/>
      <c r="J153" s="946"/>
      <c r="K153" s="947"/>
      <c r="L153" s="946"/>
      <c r="M153" s="947"/>
      <c r="N153" s="946"/>
      <c r="O153" s="947"/>
      <c r="P153" s="946"/>
      <c r="Q153" s="955"/>
      <c r="R153" s="104"/>
      <c r="S153" s="104"/>
      <c r="T153" s="104"/>
      <c r="U153" s="883"/>
      <c r="V153" s="884"/>
      <c r="Y153" s="879"/>
      <c r="Z153" s="880"/>
      <c r="AA153" s="880"/>
      <c r="AB153" s="881"/>
      <c r="AC153" s="124" t="s">
        <v>250</v>
      </c>
      <c r="AD153" s="124"/>
      <c r="AE153" s="124"/>
      <c r="AF153" s="124"/>
      <c r="AG153" s="125" t="s">
        <v>256</v>
      </c>
      <c r="AH153" s="126"/>
      <c r="AI153" s="127"/>
      <c r="AJ153" s="832" t="s">
        <v>255</v>
      </c>
      <c r="AK153" s="832"/>
      <c r="AL153" s="832"/>
      <c r="AM153" s="832">
        <f>ROUNDDOWN(MIN(IF(AND(OR($G$15="無し",$G$15=""),D151&lt;=3.6),120000*D151,0),360000),-3)</f>
        <v>0</v>
      </c>
      <c r="AN153" s="832"/>
      <c r="AO153" s="874"/>
      <c r="AP153" s="186"/>
      <c r="AQ153" s="882"/>
      <c r="AR153" s="833" t="s">
        <v>395</v>
      </c>
      <c r="AS153" s="833"/>
      <c r="AT153" s="833"/>
      <c r="AU153" s="833"/>
      <c r="AV153" s="833"/>
      <c r="AW153" s="833"/>
      <c r="AX153" s="833"/>
      <c r="AY153" s="833"/>
      <c r="AZ153" s="833"/>
      <c r="BA153" s="833"/>
      <c r="BB153" s="816" t="s">
        <v>316</v>
      </c>
      <c r="BC153" s="817"/>
      <c r="BD153" s="817"/>
      <c r="BE153" s="818"/>
      <c r="BF153" s="831">
        <f>ROUND(V151,2)*20000</f>
        <v>0</v>
      </c>
      <c r="BG153" s="831"/>
      <c r="BH153" s="874"/>
      <c r="BI153" s="133" t="s">
        <v>317</v>
      </c>
    </row>
    <row r="154" spans="2:62" ht="5.0999999999999996" customHeight="1">
      <c r="B154" s="940"/>
      <c r="C154" s="941"/>
      <c r="D154" s="942"/>
      <c r="E154" s="943"/>
      <c r="F154" s="946"/>
      <c r="G154" s="947"/>
      <c r="H154" s="946"/>
      <c r="I154" s="864"/>
      <c r="J154" s="946"/>
      <c r="K154" s="947"/>
      <c r="L154" s="946"/>
      <c r="M154" s="947"/>
      <c r="N154" s="946"/>
      <c r="O154" s="947"/>
      <c r="P154" s="946"/>
      <c r="Q154" s="955"/>
      <c r="R154" s="104"/>
      <c r="S154" s="104"/>
      <c r="T154" s="104"/>
      <c r="U154" s="883"/>
      <c r="V154" s="884"/>
      <c r="Y154" s="876" t="s">
        <v>254</v>
      </c>
      <c r="Z154" s="877"/>
      <c r="AA154" s="877"/>
      <c r="AB154" s="878"/>
      <c r="AC154" s="124" t="s">
        <v>253</v>
      </c>
      <c r="AD154" s="124"/>
      <c r="AE154" s="124"/>
      <c r="AF154" s="124"/>
      <c r="AG154" s="125" t="s">
        <v>252</v>
      </c>
      <c r="AH154" s="126"/>
      <c r="AI154" s="127"/>
      <c r="AJ154" s="832" t="s">
        <v>251</v>
      </c>
      <c r="AK154" s="832"/>
      <c r="AL154" s="832"/>
      <c r="AM154" s="832">
        <f>ROUNDDOWN(IF(AND($G$15="有り",D151&gt;3.6),110000*D151,0),-3)</f>
        <v>0</v>
      </c>
      <c r="AN154" s="832"/>
      <c r="AO154" s="874"/>
      <c r="AP154" s="184"/>
      <c r="AQ154" s="839" t="s">
        <v>394</v>
      </c>
      <c r="AR154" s="840" t="s">
        <v>318</v>
      </c>
      <c r="AS154" s="841"/>
      <c r="AT154" s="841"/>
      <c r="AU154" s="841"/>
      <c r="AV154" s="841"/>
      <c r="AW154" s="841"/>
      <c r="AX154" s="841"/>
      <c r="AY154" s="841"/>
      <c r="AZ154" s="841"/>
      <c r="BA154" s="841"/>
      <c r="BB154" s="816" t="s">
        <v>316</v>
      </c>
      <c r="BC154" s="817"/>
      <c r="BD154" s="817"/>
      <c r="BE154" s="818"/>
      <c r="BF154" s="831">
        <f>N151*20000</f>
        <v>0</v>
      </c>
      <c r="BG154" s="831"/>
      <c r="BH154" s="874"/>
      <c r="BI154" s="133" t="s">
        <v>319</v>
      </c>
      <c r="BJ154" s="185"/>
    </row>
    <row r="155" spans="2:62" ht="5.0999999999999996" customHeight="1">
      <c r="B155" s="940"/>
      <c r="C155" s="941"/>
      <c r="D155" s="942"/>
      <c r="E155" s="943"/>
      <c r="F155" s="948"/>
      <c r="G155" s="949"/>
      <c r="H155" s="948"/>
      <c r="I155" s="951"/>
      <c r="J155" s="948"/>
      <c r="K155" s="949"/>
      <c r="L155" s="948"/>
      <c r="M155" s="949"/>
      <c r="N155" s="948"/>
      <c r="O155" s="949"/>
      <c r="P155" s="948"/>
      <c r="Q155" s="956"/>
      <c r="R155" s="104"/>
      <c r="S155" s="104"/>
      <c r="T155" s="104"/>
      <c r="U155" s="883"/>
      <c r="V155" s="884"/>
      <c r="Y155" s="879"/>
      <c r="Z155" s="880"/>
      <c r="AA155" s="880"/>
      <c r="AB155" s="881"/>
      <c r="AC155" s="124" t="s">
        <v>250</v>
      </c>
      <c r="AD155" s="124"/>
      <c r="AE155" s="124"/>
      <c r="AF155" s="124"/>
      <c r="AG155" s="125" t="s">
        <v>249</v>
      </c>
      <c r="AH155" s="126"/>
      <c r="AI155" s="127"/>
      <c r="AJ155" s="832" t="s">
        <v>248</v>
      </c>
      <c r="AK155" s="832"/>
      <c r="AL155" s="832"/>
      <c r="AM155" s="832">
        <f>ROUNDDOWN(IF(AND(OR($G$15="無し",$G$15=""),D151&gt;3.6),100000*D151,0),-3)</f>
        <v>0</v>
      </c>
      <c r="AN155" s="832"/>
      <c r="AO155" s="875"/>
      <c r="AP155" s="184"/>
      <c r="AQ155" s="839"/>
      <c r="AR155" s="840" t="s">
        <v>320</v>
      </c>
      <c r="AS155" s="841"/>
      <c r="AT155" s="841"/>
      <c r="AU155" s="841"/>
      <c r="AV155" s="841"/>
      <c r="AW155" s="841"/>
      <c r="AX155" s="841"/>
      <c r="AY155" s="841"/>
      <c r="AZ155" s="841"/>
      <c r="BA155" s="841"/>
      <c r="BB155" s="816" t="s">
        <v>321</v>
      </c>
      <c r="BC155" s="817"/>
      <c r="BD155" s="817"/>
      <c r="BE155" s="818"/>
      <c r="BF155" s="831">
        <f>P151*10000</f>
        <v>0</v>
      </c>
      <c r="BG155" s="831"/>
      <c r="BH155" s="875"/>
      <c r="BI155" s="133" t="s">
        <v>322</v>
      </c>
    </row>
    <row r="156" spans="2:62" ht="5.0999999999999996" customHeight="1">
      <c r="B156" s="940">
        <v>28</v>
      </c>
      <c r="C156" s="941"/>
      <c r="D156" s="942"/>
      <c r="E156" s="943"/>
      <c r="F156" s="944"/>
      <c r="G156" s="945"/>
      <c r="H156" s="944"/>
      <c r="I156" s="950"/>
      <c r="J156" s="952"/>
      <c r="K156" s="953"/>
      <c r="L156" s="944"/>
      <c r="M156" s="945"/>
      <c r="N156" s="944"/>
      <c r="O156" s="945"/>
      <c r="P156" s="944"/>
      <c r="Q156" s="954"/>
      <c r="R156" s="104"/>
      <c r="S156" s="104"/>
      <c r="T156" s="104"/>
      <c r="U156" s="883">
        <f>IFERROR(ROUND(D156*J156/F156,3),0)</f>
        <v>0</v>
      </c>
      <c r="V156" s="884">
        <f>IFERROR(ROUND(D156*L156/F156,3),0)</f>
        <v>0</v>
      </c>
      <c r="Y156" s="867" t="s">
        <v>309</v>
      </c>
      <c r="Z156" s="868"/>
      <c r="AA156" s="868"/>
      <c r="AB156" s="869"/>
      <c r="AC156" s="122" t="s">
        <v>260</v>
      </c>
      <c r="AD156" s="122"/>
      <c r="AE156" s="122"/>
      <c r="AF156" s="122"/>
      <c r="AG156" s="867" t="s">
        <v>310</v>
      </c>
      <c r="AH156" s="868"/>
      <c r="AI156" s="869"/>
      <c r="AJ156" s="870" t="s">
        <v>245</v>
      </c>
      <c r="AK156" s="871"/>
      <c r="AL156" s="872"/>
      <c r="AM156" s="189" t="s">
        <v>399</v>
      </c>
      <c r="AN156" s="188">
        <f>B156</f>
        <v>28</v>
      </c>
      <c r="AO156" s="873">
        <f>MAX(AM157:AN160)</f>
        <v>0</v>
      </c>
      <c r="AQ156" s="187"/>
      <c r="AR156" s="885" t="s">
        <v>398</v>
      </c>
      <c r="AS156" s="885"/>
      <c r="AT156" s="885"/>
      <c r="AU156" s="885"/>
      <c r="AV156" s="885"/>
      <c r="AW156" s="885"/>
      <c r="AX156" s="885"/>
      <c r="AY156" s="885"/>
      <c r="AZ156" s="885"/>
      <c r="BA156" s="885"/>
      <c r="BB156" s="886" t="s">
        <v>246</v>
      </c>
      <c r="BC156" s="887"/>
      <c r="BD156" s="887"/>
      <c r="BE156" s="888"/>
      <c r="BF156" s="889" t="s">
        <v>236</v>
      </c>
      <c r="BG156" s="890"/>
      <c r="BH156" s="873">
        <f>IFERROR(ROUNDDOWN(SUM(BF157:BG160),-3),0)</f>
        <v>0</v>
      </c>
    </row>
    <row r="157" spans="2:62" ht="5.0999999999999996" customHeight="1">
      <c r="B157" s="940"/>
      <c r="C157" s="941"/>
      <c r="D157" s="942"/>
      <c r="E157" s="943"/>
      <c r="F157" s="946"/>
      <c r="G157" s="947"/>
      <c r="H157" s="946"/>
      <c r="I157" s="864"/>
      <c r="J157" s="946"/>
      <c r="K157" s="947"/>
      <c r="L157" s="946"/>
      <c r="M157" s="947"/>
      <c r="N157" s="946"/>
      <c r="O157" s="947"/>
      <c r="P157" s="946"/>
      <c r="Q157" s="955"/>
      <c r="R157" s="104"/>
      <c r="S157" s="104"/>
      <c r="T157" s="104"/>
      <c r="U157" s="883"/>
      <c r="V157" s="884"/>
      <c r="Y157" s="876" t="s">
        <v>259</v>
      </c>
      <c r="Z157" s="877"/>
      <c r="AA157" s="877"/>
      <c r="AB157" s="878"/>
      <c r="AC157" s="124" t="s">
        <v>253</v>
      </c>
      <c r="AD157" s="124"/>
      <c r="AE157" s="124"/>
      <c r="AF157" s="124"/>
      <c r="AG157" s="125" t="s">
        <v>258</v>
      </c>
      <c r="AH157" s="126"/>
      <c r="AI157" s="127"/>
      <c r="AJ157" s="832" t="s">
        <v>257</v>
      </c>
      <c r="AK157" s="832"/>
      <c r="AL157" s="832"/>
      <c r="AM157" s="832">
        <f>ROUNDDOWN(MIN(IF(AND($G$15="有り",D156&lt;=3.6),130000*D156,0),390000),-3)</f>
        <v>0</v>
      </c>
      <c r="AN157" s="832"/>
      <c r="AO157" s="874"/>
      <c r="AP157" s="186"/>
      <c r="AQ157" s="882" t="s">
        <v>397</v>
      </c>
      <c r="AR157" s="833" t="s">
        <v>396</v>
      </c>
      <c r="AS157" s="833"/>
      <c r="AT157" s="833"/>
      <c r="AU157" s="833"/>
      <c r="AV157" s="833"/>
      <c r="AW157" s="833"/>
      <c r="AX157" s="833"/>
      <c r="AY157" s="833"/>
      <c r="AZ157" s="833"/>
      <c r="BA157" s="833"/>
      <c r="BB157" s="816" t="s">
        <v>314</v>
      </c>
      <c r="BC157" s="817"/>
      <c r="BD157" s="817"/>
      <c r="BE157" s="818"/>
      <c r="BF157" s="831">
        <f>ROUND(U156,2)*50000</f>
        <v>0</v>
      </c>
      <c r="BG157" s="831"/>
      <c r="BH157" s="874"/>
      <c r="BI157" s="133" t="s">
        <v>315</v>
      </c>
    </row>
    <row r="158" spans="2:62" ht="5.0999999999999996" customHeight="1">
      <c r="B158" s="940"/>
      <c r="C158" s="941"/>
      <c r="D158" s="942"/>
      <c r="E158" s="943"/>
      <c r="F158" s="946"/>
      <c r="G158" s="947"/>
      <c r="H158" s="946"/>
      <c r="I158" s="864"/>
      <c r="J158" s="946"/>
      <c r="K158" s="947"/>
      <c r="L158" s="946"/>
      <c r="M158" s="947"/>
      <c r="N158" s="946"/>
      <c r="O158" s="947"/>
      <c r="P158" s="946"/>
      <c r="Q158" s="955"/>
      <c r="R158" s="104"/>
      <c r="S158" s="104"/>
      <c r="T158" s="104"/>
      <c r="U158" s="883"/>
      <c r="V158" s="884"/>
      <c r="Y158" s="879"/>
      <c r="Z158" s="880"/>
      <c r="AA158" s="880"/>
      <c r="AB158" s="881"/>
      <c r="AC158" s="124" t="s">
        <v>250</v>
      </c>
      <c r="AD158" s="124"/>
      <c r="AE158" s="124"/>
      <c r="AF158" s="124"/>
      <c r="AG158" s="125" t="s">
        <v>256</v>
      </c>
      <c r="AH158" s="126"/>
      <c r="AI158" s="127"/>
      <c r="AJ158" s="832" t="s">
        <v>255</v>
      </c>
      <c r="AK158" s="832"/>
      <c r="AL158" s="832"/>
      <c r="AM158" s="832">
        <f>ROUNDDOWN(MIN(IF(AND(OR($G$15="無し",$G$15=""),D156&lt;=3.6),120000*D156,0),360000),-3)</f>
        <v>0</v>
      </c>
      <c r="AN158" s="832"/>
      <c r="AO158" s="874"/>
      <c r="AP158" s="186"/>
      <c r="AQ158" s="882"/>
      <c r="AR158" s="833" t="s">
        <v>395</v>
      </c>
      <c r="AS158" s="833"/>
      <c r="AT158" s="833"/>
      <c r="AU158" s="833"/>
      <c r="AV158" s="833"/>
      <c r="AW158" s="833"/>
      <c r="AX158" s="833"/>
      <c r="AY158" s="833"/>
      <c r="AZ158" s="833"/>
      <c r="BA158" s="833"/>
      <c r="BB158" s="816" t="s">
        <v>316</v>
      </c>
      <c r="BC158" s="817"/>
      <c r="BD158" s="817"/>
      <c r="BE158" s="818"/>
      <c r="BF158" s="831">
        <f>ROUND(V156,2)*20000</f>
        <v>0</v>
      </c>
      <c r="BG158" s="831"/>
      <c r="BH158" s="874"/>
      <c r="BI158" s="133" t="s">
        <v>317</v>
      </c>
    </row>
    <row r="159" spans="2:62" ht="5.0999999999999996" customHeight="1">
      <c r="B159" s="940"/>
      <c r="C159" s="941"/>
      <c r="D159" s="942"/>
      <c r="E159" s="943"/>
      <c r="F159" s="946"/>
      <c r="G159" s="947"/>
      <c r="H159" s="946"/>
      <c r="I159" s="864"/>
      <c r="J159" s="946"/>
      <c r="K159" s="947"/>
      <c r="L159" s="946"/>
      <c r="M159" s="947"/>
      <c r="N159" s="946"/>
      <c r="O159" s="947"/>
      <c r="P159" s="946"/>
      <c r="Q159" s="955"/>
      <c r="R159" s="104"/>
      <c r="S159" s="104"/>
      <c r="T159" s="104"/>
      <c r="U159" s="883"/>
      <c r="V159" s="884"/>
      <c r="Y159" s="876" t="s">
        <v>254</v>
      </c>
      <c r="Z159" s="877"/>
      <c r="AA159" s="877"/>
      <c r="AB159" s="878"/>
      <c r="AC159" s="124" t="s">
        <v>253</v>
      </c>
      <c r="AD159" s="124"/>
      <c r="AE159" s="124"/>
      <c r="AF159" s="124"/>
      <c r="AG159" s="125" t="s">
        <v>252</v>
      </c>
      <c r="AH159" s="126"/>
      <c r="AI159" s="127"/>
      <c r="AJ159" s="832" t="s">
        <v>251</v>
      </c>
      <c r="AK159" s="832"/>
      <c r="AL159" s="832"/>
      <c r="AM159" s="832">
        <f>ROUNDDOWN(IF(AND($G$15="有り",D156&gt;3.6),110000*D156,0),-3)</f>
        <v>0</v>
      </c>
      <c r="AN159" s="832"/>
      <c r="AO159" s="874"/>
      <c r="AP159" s="184"/>
      <c r="AQ159" s="839" t="s">
        <v>394</v>
      </c>
      <c r="AR159" s="840" t="s">
        <v>318</v>
      </c>
      <c r="AS159" s="841"/>
      <c r="AT159" s="841"/>
      <c r="AU159" s="841"/>
      <c r="AV159" s="841"/>
      <c r="AW159" s="841"/>
      <c r="AX159" s="841"/>
      <c r="AY159" s="841"/>
      <c r="AZ159" s="841"/>
      <c r="BA159" s="841"/>
      <c r="BB159" s="816" t="s">
        <v>316</v>
      </c>
      <c r="BC159" s="817"/>
      <c r="BD159" s="817"/>
      <c r="BE159" s="818"/>
      <c r="BF159" s="831">
        <f>N156*20000</f>
        <v>0</v>
      </c>
      <c r="BG159" s="831"/>
      <c r="BH159" s="874"/>
      <c r="BI159" s="133" t="s">
        <v>319</v>
      </c>
      <c r="BJ159" s="185"/>
    </row>
    <row r="160" spans="2:62" ht="5.0999999999999996" customHeight="1">
      <c r="B160" s="940"/>
      <c r="C160" s="941"/>
      <c r="D160" s="942"/>
      <c r="E160" s="943"/>
      <c r="F160" s="948"/>
      <c r="G160" s="949"/>
      <c r="H160" s="948"/>
      <c r="I160" s="951"/>
      <c r="J160" s="948"/>
      <c r="K160" s="949"/>
      <c r="L160" s="948"/>
      <c r="M160" s="949"/>
      <c r="N160" s="948"/>
      <c r="O160" s="949"/>
      <c r="P160" s="948"/>
      <c r="Q160" s="956"/>
      <c r="R160" s="104"/>
      <c r="S160" s="104"/>
      <c r="T160" s="104"/>
      <c r="U160" s="883"/>
      <c r="V160" s="884"/>
      <c r="Y160" s="879"/>
      <c r="Z160" s="880"/>
      <c r="AA160" s="880"/>
      <c r="AB160" s="881"/>
      <c r="AC160" s="124" t="s">
        <v>250</v>
      </c>
      <c r="AD160" s="124"/>
      <c r="AE160" s="124"/>
      <c r="AF160" s="124"/>
      <c r="AG160" s="125" t="s">
        <v>249</v>
      </c>
      <c r="AH160" s="126"/>
      <c r="AI160" s="127"/>
      <c r="AJ160" s="832" t="s">
        <v>248</v>
      </c>
      <c r="AK160" s="832"/>
      <c r="AL160" s="832"/>
      <c r="AM160" s="832">
        <f>ROUNDDOWN(IF(AND(OR($G$15="無し",$G$15=""),D156&gt;3.6),100000*D156,0),-3)</f>
        <v>0</v>
      </c>
      <c r="AN160" s="832"/>
      <c r="AO160" s="875"/>
      <c r="AP160" s="184"/>
      <c r="AQ160" s="839"/>
      <c r="AR160" s="840" t="s">
        <v>320</v>
      </c>
      <c r="AS160" s="841"/>
      <c r="AT160" s="841"/>
      <c r="AU160" s="841"/>
      <c r="AV160" s="841"/>
      <c r="AW160" s="841"/>
      <c r="AX160" s="841"/>
      <c r="AY160" s="841"/>
      <c r="AZ160" s="841"/>
      <c r="BA160" s="841"/>
      <c r="BB160" s="816" t="s">
        <v>321</v>
      </c>
      <c r="BC160" s="817"/>
      <c r="BD160" s="817"/>
      <c r="BE160" s="818"/>
      <c r="BF160" s="831">
        <f>P156*10000</f>
        <v>0</v>
      </c>
      <c r="BG160" s="831"/>
      <c r="BH160" s="875"/>
      <c r="BI160" s="133" t="s">
        <v>322</v>
      </c>
    </row>
    <row r="161" spans="2:62" ht="5.0999999999999996" customHeight="1">
      <c r="B161" s="940">
        <v>29</v>
      </c>
      <c r="C161" s="941"/>
      <c r="D161" s="942"/>
      <c r="E161" s="943"/>
      <c r="F161" s="944"/>
      <c r="G161" s="945"/>
      <c r="H161" s="944"/>
      <c r="I161" s="950"/>
      <c r="J161" s="952"/>
      <c r="K161" s="953"/>
      <c r="L161" s="944"/>
      <c r="M161" s="945"/>
      <c r="N161" s="944"/>
      <c r="O161" s="945"/>
      <c r="P161" s="944"/>
      <c r="Q161" s="954"/>
      <c r="R161" s="104"/>
      <c r="S161" s="104"/>
      <c r="T161" s="104"/>
      <c r="U161" s="883">
        <f>IFERROR(ROUND(D161*J161/F161,3),0)</f>
        <v>0</v>
      </c>
      <c r="V161" s="884">
        <f>IFERROR(ROUND(D161*L161/F161,3),0)</f>
        <v>0</v>
      </c>
      <c r="Y161" s="867" t="s">
        <v>309</v>
      </c>
      <c r="Z161" s="868"/>
      <c r="AA161" s="868"/>
      <c r="AB161" s="869"/>
      <c r="AC161" s="122" t="s">
        <v>260</v>
      </c>
      <c r="AD161" s="122"/>
      <c r="AE161" s="122"/>
      <c r="AF161" s="122"/>
      <c r="AG161" s="867" t="s">
        <v>310</v>
      </c>
      <c r="AH161" s="868"/>
      <c r="AI161" s="869"/>
      <c r="AJ161" s="870" t="s">
        <v>245</v>
      </c>
      <c r="AK161" s="871"/>
      <c r="AL161" s="872"/>
      <c r="AM161" s="189" t="s">
        <v>399</v>
      </c>
      <c r="AN161" s="188">
        <f>B161</f>
        <v>29</v>
      </c>
      <c r="AO161" s="873">
        <f>MAX(AM162:AN165)</f>
        <v>0</v>
      </c>
      <c r="AQ161" s="187"/>
      <c r="AR161" s="885" t="s">
        <v>398</v>
      </c>
      <c r="AS161" s="885"/>
      <c r="AT161" s="885"/>
      <c r="AU161" s="885"/>
      <c r="AV161" s="885"/>
      <c r="AW161" s="885"/>
      <c r="AX161" s="885"/>
      <c r="AY161" s="885"/>
      <c r="AZ161" s="885"/>
      <c r="BA161" s="885"/>
      <c r="BB161" s="886" t="s">
        <v>246</v>
      </c>
      <c r="BC161" s="887"/>
      <c r="BD161" s="887"/>
      <c r="BE161" s="888"/>
      <c r="BF161" s="889" t="s">
        <v>236</v>
      </c>
      <c r="BG161" s="890"/>
      <c r="BH161" s="873">
        <f>IFERROR(ROUNDDOWN(SUM(BF162:BG165),-3),0)</f>
        <v>0</v>
      </c>
    </row>
    <row r="162" spans="2:62" ht="5.0999999999999996" customHeight="1">
      <c r="B162" s="940"/>
      <c r="C162" s="941"/>
      <c r="D162" s="942"/>
      <c r="E162" s="943"/>
      <c r="F162" s="946"/>
      <c r="G162" s="947"/>
      <c r="H162" s="946"/>
      <c r="I162" s="864"/>
      <c r="J162" s="946"/>
      <c r="K162" s="947"/>
      <c r="L162" s="946"/>
      <c r="M162" s="947"/>
      <c r="N162" s="946"/>
      <c r="O162" s="947"/>
      <c r="P162" s="946"/>
      <c r="Q162" s="955"/>
      <c r="R162" s="104"/>
      <c r="S162" s="104"/>
      <c r="T162" s="104"/>
      <c r="U162" s="883"/>
      <c r="V162" s="884"/>
      <c r="Y162" s="876" t="s">
        <v>259</v>
      </c>
      <c r="Z162" s="877"/>
      <c r="AA162" s="877"/>
      <c r="AB162" s="878"/>
      <c r="AC162" s="124" t="s">
        <v>253</v>
      </c>
      <c r="AD162" s="124"/>
      <c r="AE162" s="124"/>
      <c r="AF162" s="124"/>
      <c r="AG162" s="125" t="s">
        <v>258</v>
      </c>
      <c r="AH162" s="126"/>
      <c r="AI162" s="127"/>
      <c r="AJ162" s="832" t="s">
        <v>257</v>
      </c>
      <c r="AK162" s="832"/>
      <c r="AL162" s="832"/>
      <c r="AM162" s="832">
        <f>ROUNDDOWN(MIN(IF(AND($G$15="有り",D161&lt;=3.6),130000*D161,0),390000),-3)</f>
        <v>0</v>
      </c>
      <c r="AN162" s="832"/>
      <c r="AO162" s="874"/>
      <c r="AP162" s="186"/>
      <c r="AQ162" s="882" t="s">
        <v>397</v>
      </c>
      <c r="AR162" s="833" t="s">
        <v>396</v>
      </c>
      <c r="AS162" s="833"/>
      <c r="AT162" s="833"/>
      <c r="AU162" s="833"/>
      <c r="AV162" s="833"/>
      <c r="AW162" s="833"/>
      <c r="AX162" s="833"/>
      <c r="AY162" s="833"/>
      <c r="AZ162" s="833"/>
      <c r="BA162" s="833"/>
      <c r="BB162" s="816" t="s">
        <v>314</v>
      </c>
      <c r="BC162" s="817"/>
      <c r="BD162" s="817"/>
      <c r="BE162" s="818"/>
      <c r="BF162" s="831">
        <f>ROUND(U161,2)*50000</f>
        <v>0</v>
      </c>
      <c r="BG162" s="831"/>
      <c r="BH162" s="874"/>
      <c r="BI162" s="133" t="s">
        <v>315</v>
      </c>
    </row>
    <row r="163" spans="2:62" ht="5.0999999999999996" customHeight="1">
      <c r="B163" s="940"/>
      <c r="C163" s="941"/>
      <c r="D163" s="942"/>
      <c r="E163" s="943"/>
      <c r="F163" s="946"/>
      <c r="G163" s="947"/>
      <c r="H163" s="946"/>
      <c r="I163" s="864"/>
      <c r="J163" s="946"/>
      <c r="K163" s="947"/>
      <c r="L163" s="946"/>
      <c r="M163" s="947"/>
      <c r="N163" s="946"/>
      <c r="O163" s="947"/>
      <c r="P163" s="946"/>
      <c r="Q163" s="955"/>
      <c r="R163" s="104"/>
      <c r="S163" s="104"/>
      <c r="T163" s="104"/>
      <c r="U163" s="883"/>
      <c r="V163" s="884"/>
      <c r="Y163" s="879"/>
      <c r="Z163" s="880"/>
      <c r="AA163" s="880"/>
      <c r="AB163" s="881"/>
      <c r="AC163" s="124" t="s">
        <v>250</v>
      </c>
      <c r="AD163" s="124"/>
      <c r="AE163" s="124"/>
      <c r="AF163" s="124"/>
      <c r="AG163" s="125" t="s">
        <v>256</v>
      </c>
      <c r="AH163" s="126"/>
      <c r="AI163" s="127"/>
      <c r="AJ163" s="832" t="s">
        <v>255</v>
      </c>
      <c r="AK163" s="832"/>
      <c r="AL163" s="832"/>
      <c r="AM163" s="832">
        <f>ROUNDDOWN(MIN(IF(AND(OR($G$15="無し",$G$15=""),D161&lt;=3.6),120000*D161,0),360000),-3)</f>
        <v>0</v>
      </c>
      <c r="AN163" s="832"/>
      <c r="AO163" s="874"/>
      <c r="AP163" s="186"/>
      <c r="AQ163" s="882"/>
      <c r="AR163" s="833" t="s">
        <v>395</v>
      </c>
      <c r="AS163" s="833"/>
      <c r="AT163" s="833"/>
      <c r="AU163" s="833"/>
      <c r="AV163" s="833"/>
      <c r="AW163" s="833"/>
      <c r="AX163" s="833"/>
      <c r="AY163" s="833"/>
      <c r="AZ163" s="833"/>
      <c r="BA163" s="833"/>
      <c r="BB163" s="816" t="s">
        <v>316</v>
      </c>
      <c r="BC163" s="817"/>
      <c r="BD163" s="817"/>
      <c r="BE163" s="818"/>
      <c r="BF163" s="831">
        <f>ROUND(V161,2)*20000</f>
        <v>0</v>
      </c>
      <c r="BG163" s="831"/>
      <c r="BH163" s="874"/>
      <c r="BI163" s="133" t="s">
        <v>317</v>
      </c>
    </row>
    <row r="164" spans="2:62" ht="5.0999999999999996" customHeight="1">
      <c r="B164" s="940"/>
      <c r="C164" s="941"/>
      <c r="D164" s="942"/>
      <c r="E164" s="943"/>
      <c r="F164" s="946"/>
      <c r="G164" s="947"/>
      <c r="H164" s="946"/>
      <c r="I164" s="864"/>
      <c r="J164" s="946"/>
      <c r="K164" s="947"/>
      <c r="L164" s="946"/>
      <c r="M164" s="947"/>
      <c r="N164" s="946"/>
      <c r="O164" s="947"/>
      <c r="P164" s="946"/>
      <c r="Q164" s="955"/>
      <c r="R164" s="104"/>
      <c r="S164" s="104"/>
      <c r="T164" s="104"/>
      <c r="U164" s="883"/>
      <c r="V164" s="884"/>
      <c r="Y164" s="876" t="s">
        <v>254</v>
      </c>
      <c r="Z164" s="877"/>
      <c r="AA164" s="877"/>
      <c r="AB164" s="878"/>
      <c r="AC164" s="124" t="s">
        <v>253</v>
      </c>
      <c r="AD164" s="124"/>
      <c r="AE164" s="124"/>
      <c r="AF164" s="124"/>
      <c r="AG164" s="125" t="s">
        <v>252</v>
      </c>
      <c r="AH164" s="126"/>
      <c r="AI164" s="127"/>
      <c r="AJ164" s="832" t="s">
        <v>251</v>
      </c>
      <c r="AK164" s="832"/>
      <c r="AL164" s="832"/>
      <c r="AM164" s="832">
        <f>ROUNDDOWN(IF(AND($G$15="有り",D161&gt;3.6),110000*D161,0),-3)</f>
        <v>0</v>
      </c>
      <c r="AN164" s="832"/>
      <c r="AO164" s="874"/>
      <c r="AP164" s="184"/>
      <c r="AQ164" s="839" t="s">
        <v>394</v>
      </c>
      <c r="AR164" s="840" t="s">
        <v>318</v>
      </c>
      <c r="AS164" s="841"/>
      <c r="AT164" s="841"/>
      <c r="AU164" s="841"/>
      <c r="AV164" s="841"/>
      <c r="AW164" s="841"/>
      <c r="AX164" s="841"/>
      <c r="AY164" s="841"/>
      <c r="AZ164" s="841"/>
      <c r="BA164" s="841"/>
      <c r="BB164" s="816" t="s">
        <v>316</v>
      </c>
      <c r="BC164" s="817"/>
      <c r="BD164" s="817"/>
      <c r="BE164" s="818"/>
      <c r="BF164" s="831">
        <f>N161*20000</f>
        <v>0</v>
      </c>
      <c r="BG164" s="831"/>
      <c r="BH164" s="874"/>
      <c r="BI164" s="133" t="s">
        <v>319</v>
      </c>
      <c r="BJ164" s="185"/>
    </row>
    <row r="165" spans="2:62" ht="5.0999999999999996" customHeight="1">
      <c r="B165" s="940"/>
      <c r="C165" s="941"/>
      <c r="D165" s="942"/>
      <c r="E165" s="943"/>
      <c r="F165" s="948"/>
      <c r="G165" s="949"/>
      <c r="H165" s="948"/>
      <c r="I165" s="951"/>
      <c r="J165" s="948"/>
      <c r="K165" s="949"/>
      <c r="L165" s="948"/>
      <c r="M165" s="949"/>
      <c r="N165" s="948"/>
      <c r="O165" s="949"/>
      <c r="P165" s="948"/>
      <c r="Q165" s="956"/>
      <c r="R165" s="104"/>
      <c r="S165" s="104"/>
      <c r="T165" s="104"/>
      <c r="U165" s="883"/>
      <c r="V165" s="884"/>
      <c r="Y165" s="879"/>
      <c r="Z165" s="880"/>
      <c r="AA165" s="880"/>
      <c r="AB165" s="881"/>
      <c r="AC165" s="124" t="s">
        <v>250</v>
      </c>
      <c r="AD165" s="124"/>
      <c r="AE165" s="124"/>
      <c r="AF165" s="124"/>
      <c r="AG165" s="125" t="s">
        <v>249</v>
      </c>
      <c r="AH165" s="126"/>
      <c r="AI165" s="127"/>
      <c r="AJ165" s="832" t="s">
        <v>248</v>
      </c>
      <c r="AK165" s="832"/>
      <c r="AL165" s="832"/>
      <c r="AM165" s="832">
        <f>ROUNDDOWN(IF(AND(OR($G$15="無し",$G$15=""),D161&gt;3.6),100000*D161,0),-3)</f>
        <v>0</v>
      </c>
      <c r="AN165" s="832"/>
      <c r="AO165" s="875"/>
      <c r="AP165" s="184"/>
      <c r="AQ165" s="839"/>
      <c r="AR165" s="840" t="s">
        <v>320</v>
      </c>
      <c r="AS165" s="841"/>
      <c r="AT165" s="841"/>
      <c r="AU165" s="841"/>
      <c r="AV165" s="841"/>
      <c r="AW165" s="841"/>
      <c r="AX165" s="841"/>
      <c r="AY165" s="841"/>
      <c r="AZ165" s="841"/>
      <c r="BA165" s="841"/>
      <c r="BB165" s="816" t="s">
        <v>321</v>
      </c>
      <c r="BC165" s="817"/>
      <c r="BD165" s="817"/>
      <c r="BE165" s="818"/>
      <c r="BF165" s="831">
        <f>P161*10000</f>
        <v>0</v>
      </c>
      <c r="BG165" s="831"/>
      <c r="BH165" s="875"/>
      <c r="BI165" s="133" t="s">
        <v>322</v>
      </c>
    </row>
    <row r="166" spans="2:62" ht="5.0999999999999996" customHeight="1">
      <c r="B166" s="940">
        <v>30</v>
      </c>
      <c r="C166" s="941"/>
      <c r="D166" s="942"/>
      <c r="E166" s="943"/>
      <c r="F166" s="944"/>
      <c r="G166" s="945"/>
      <c r="H166" s="944"/>
      <c r="I166" s="950"/>
      <c r="J166" s="944"/>
      <c r="K166" s="945"/>
      <c r="L166" s="944"/>
      <c r="M166" s="945"/>
      <c r="N166" s="944"/>
      <c r="O166" s="945"/>
      <c r="P166" s="944"/>
      <c r="Q166" s="954"/>
      <c r="R166" s="104"/>
      <c r="S166" s="104"/>
      <c r="T166" s="104"/>
      <c r="U166" s="883">
        <f>IFERROR(ROUND(D166*J166/F166,3),0)</f>
        <v>0</v>
      </c>
      <c r="V166" s="884">
        <f>IFERROR(ROUND(D166*L166/F166,3),0)</f>
        <v>0</v>
      </c>
      <c r="Y166" s="867" t="s">
        <v>309</v>
      </c>
      <c r="Z166" s="868"/>
      <c r="AA166" s="868"/>
      <c r="AB166" s="869"/>
      <c r="AC166" s="122" t="s">
        <v>260</v>
      </c>
      <c r="AD166" s="122"/>
      <c r="AE166" s="122"/>
      <c r="AF166" s="122"/>
      <c r="AG166" s="867" t="s">
        <v>310</v>
      </c>
      <c r="AH166" s="868"/>
      <c r="AI166" s="869"/>
      <c r="AJ166" s="870" t="s">
        <v>245</v>
      </c>
      <c r="AK166" s="871"/>
      <c r="AL166" s="872"/>
      <c r="AM166" s="189" t="s">
        <v>399</v>
      </c>
      <c r="AN166" s="188">
        <f>B166</f>
        <v>30</v>
      </c>
      <c r="AO166" s="873">
        <f>MAX(AM167:AN170)</f>
        <v>0</v>
      </c>
      <c r="AQ166" s="187"/>
      <c r="AR166" s="885" t="s">
        <v>398</v>
      </c>
      <c r="AS166" s="885"/>
      <c r="AT166" s="885"/>
      <c r="AU166" s="885"/>
      <c r="AV166" s="885"/>
      <c r="AW166" s="885"/>
      <c r="AX166" s="885"/>
      <c r="AY166" s="885"/>
      <c r="AZ166" s="885"/>
      <c r="BA166" s="885"/>
      <c r="BB166" s="886" t="s">
        <v>246</v>
      </c>
      <c r="BC166" s="887"/>
      <c r="BD166" s="887"/>
      <c r="BE166" s="888"/>
      <c r="BF166" s="889" t="s">
        <v>236</v>
      </c>
      <c r="BG166" s="890"/>
      <c r="BH166" s="873">
        <f>IFERROR(ROUNDDOWN(SUM(BF167:BG170),-3),0)</f>
        <v>0</v>
      </c>
    </row>
    <row r="167" spans="2:62" ht="5.0999999999999996" customHeight="1">
      <c r="B167" s="940"/>
      <c r="C167" s="941"/>
      <c r="D167" s="942"/>
      <c r="E167" s="943"/>
      <c r="F167" s="946"/>
      <c r="G167" s="947"/>
      <c r="H167" s="946"/>
      <c r="I167" s="864"/>
      <c r="J167" s="946"/>
      <c r="K167" s="947"/>
      <c r="L167" s="946"/>
      <c r="M167" s="947"/>
      <c r="N167" s="946"/>
      <c r="O167" s="947"/>
      <c r="P167" s="946"/>
      <c r="Q167" s="955"/>
      <c r="R167" s="104"/>
      <c r="S167" s="104"/>
      <c r="T167" s="104"/>
      <c r="U167" s="883"/>
      <c r="V167" s="884"/>
      <c r="Y167" s="876" t="s">
        <v>259</v>
      </c>
      <c r="Z167" s="877"/>
      <c r="AA167" s="877"/>
      <c r="AB167" s="878"/>
      <c r="AC167" s="124" t="s">
        <v>253</v>
      </c>
      <c r="AD167" s="124"/>
      <c r="AE167" s="124"/>
      <c r="AF167" s="124"/>
      <c r="AG167" s="125" t="s">
        <v>258</v>
      </c>
      <c r="AH167" s="126"/>
      <c r="AI167" s="127"/>
      <c r="AJ167" s="832" t="s">
        <v>257</v>
      </c>
      <c r="AK167" s="832"/>
      <c r="AL167" s="832"/>
      <c r="AM167" s="832">
        <f>ROUNDDOWN(MIN(IF(AND($G$15="有り",D166&lt;=3.6),130000*D166,0),390000),-3)</f>
        <v>0</v>
      </c>
      <c r="AN167" s="832"/>
      <c r="AO167" s="874"/>
      <c r="AP167" s="186"/>
      <c r="AQ167" s="882" t="s">
        <v>397</v>
      </c>
      <c r="AR167" s="833" t="s">
        <v>396</v>
      </c>
      <c r="AS167" s="833"/>
      <c r="AT167" s="833"/>
      <c r="AU167" s="833"/>
      <c r="AV167" s="833"/>
      <c r="AW167" s="833"/>
      <c r="AX167" s="833"/>
      <c r="AY167" s="833"/>
      <c r="AZ167" s="833"/>
      <c r="BA167" s="833"/>
      <c r="BB167" s="816" t="s">
        <v>314</v>
      </c>
      <c r="BC167" s="817"/>
      <c r="BD167" s="817"/>
      <c r="BE167" s="818"/>
      <c r="BF167" s="831">
        <f>ROUND(U166,2)*50000</f>
        <v>0</v>
      </c>
      <c r="BG167" s="831"/>
      <c r="BH167" s="874"/>
      <c r="BI167" s="133" t="s">
        <v>315</v>
      </c>
    </row>
    <row r="168" spans="2:62" ht="5.0999999999999996" customHeight="1">
      <c r="B168" s="940"/>
      <c r="C168" s="941"/>
      <c r="D168" s="942"/>
      <c r="E168" s="943"/>
      <c r="F168" s="946"/>
      <c r="G168" s="947"/>
      <c r="H168" s="946"/>
      <c r="I168" s="864"/>
      <c r="J168" s="946"/>
      <c r="K168" s="947"/>
      <c r="L168" s="946"/>
      <c r="M168" s="947"/>
      <c r="N168" s="946"/>
      <c r="O168" s="947"/>
      <c r="P168" s="946"/>
      <c r="Q168" s="955"/>
      <c r="R168" s="104"/>
      <c r="S168" s="104"/>
      <c r="T168" s="104"/>
      <c r="U168" s="883"/>
      <c r="V168" s="884"/>
      <c r="Y168" s="879"/>
      <c r="Z168" s="880"/>
      <c r="AA168" s="880"/>
      <c r="AB168" s="881"/>
      <c r="AC168" s="124" t="s">
        <v>250</v>
      </c>
      <c r="AD168" s="124"/>
      <c r="AE168" s="124"/>
      <c r="AF168" s="124"/>
      <c r="AG168" s="125" t="s">
        <v>256</v>
      </c>
      <c r="AH168" s="126"/>
      <c r="AI168" s="127"/>
      <c r="AJ168" s="832" t="s">
        <v>255</v>
      </c>
      <c r="AK168" s="832"/>
      <c r="AL168" s="832"/>
      <c r="AM168" s="832">
        <f>ROUNDDOWN(MIN(IF(AND(OR($G$15="無し",$G$15=""),D166&lt;=3.6),120000*D166,0),360000),-3)</f>
        <v>0</v>
      </c>
      <c r="AN168" s="832"/>
      <c r="AO168" s="874"/>
      <c r="AP168" s="186"/>
      <c r="AQ168" s="882"/>
      <c r="AR168" s="833" t="s">
        <v>395</v>
      </c>
      <c r="AS168" s="833"/>
      <c r="AT168" s="833"/>
      <c r="AU168" s="833"/>
      <c r="AV168" s="833"/>
      <c r="AW168" s="833"/>
      <c r="AX168" s="833"/>
      <c r="AY168" s="833"/>
      <c r="AZ168" s="833"/>
      <c r="BA168" s="833"/>
      <c r="BB168" s="816" t="s">
        <v>316</v>
      </c>
      <c r="BC168" s="817"/>
      <c r="BD168" s="817"/>
      <c r="BE168" s="818"/>
      <c r="BF168" s="831">
        <f>ROUND(V166,2)*20000</f>
        <v>0</v>
      </c>
      <c r="BG168" s="831"/>
      <c r="BH168" s="874"/>
      <c r="BI168" s="133" t="s">
        <v>317</v>
      </c>
    </row>
    <row r="169" spans="2:62" ht="5.0999999999999996" customHeight="1">
      <c r="B169" s="940"/>
      <c r="C169" s="941"/>
      <c r="D169" s="942"/>
      <c r="E169" s="943"/>
      <c r="F169" s="946"/>
      <c r="G169" s="947"/>
      <c r="H169" s="946"/>
      <c r="I169" s="864"/>
      <c r="J169" s="946"/>
      <c r="K169" s="947"/>
      <c r="L169" s="946"/>
      <c r="M169" s="947"/>
      <c r="N169" s="946"/>
      <c r="O169" s="947"/>
      <c r="P169" s="946"/>
      <c r="Q169" s="955"/>
      <c r="R169" s="104"/>
      <c r="S169" s="104"/>
      <c r="T169" s="104"/>
      <c r="U169" s="883"/>
      <c r="V169" s="884"/>
      <c r="Y169" s="876" t="s">
        <v>254</v>
      </c>
      <c r="Z169" s="877"/>
      <c r="AA169" s="877"/>
      <c r="AB169" s="878"/>
      <c r="AC169" s="124" t="s">
        <v>253</v>
      </c>
      <c r="AD169" s="124"/>
      <c r="AE169" s="124"/>
      <c r="AF169" s="124"/>
      <c r="AG169" s="125" t="s">
        <v>252</v>
      </c>
      <c r="AH169" s="126"/>
      <c r="AI169" s="127"/>
      <c r="AJ169" s="832" t="s">
        <v>251</v>
      </c>
      <c r="AK169" s="832"/>
      <c r="AL169" s="832"/>
      <c r="AM169" s="832">
        <f>ROUNDDOWN(IF(AND($G$15="有り",D166&gt;3.6),110000*D166,0),-3)</f>
        <v>0</v>
      </c>
      <c r="AN169" s="832"/>
      <c r="AO169" s="874"/>
      <c r="AP169" s="184"/>
      <c r="AQ169" s="839" t="s">
        <v>394</v>
      </c>
      <c r="AR169" s="840" t="s">
        <v>318</v>
      </c>
      <c r="AS169" s="841"/>
      <c r="AT169" s="841"/>
      <c r="AU169" s="841"/>
      <c r="AV169" s="841"/>
      <c r="AW169" s="841"/>
      <c r="AX169" s="841"/>
      <c r="AY169" s="841"/>
      <c r="AZ169" s="841"/>
      <c r="BA169" s="841"/>
      <c r="BB169" s="816" t="s">
        <v>316</v>
      </c>
      <c r="BC169" s="817"/>
      <c r="BD169" s="817"/>
      <c r="BE169" s="818"/>
      <c r="BF169" s="831">
        <f>N166*20000</f>
        <v>0</v>
      </c>
      <c r="BG169" s="831"/>
      <c r="BH169" s="874"/>
      <c r="BI169" s="133" t="s">
        <v>319</v>
      </c>
      <c r="BJ169" s="185"/>
    </row>
    <row r="170" spans="2:62" ht="5.0999999999999996" customHeight="1" thickBot="1">
      <c r="B170" s="992"/>
      <c r="C170" s="993"/>
      <c r="D170" s="994"/>
      <c r="E170" s="995"/>
      <c r="F170" s="996"/>
      <c r="G170" s="997"/>
      <c r="H170" s="996"/>
      <c r="I170" s="866"/>
      <c r="J170" s="996"/>
      <c r="K170" s="997"/>
      <c r="L170" s="996"/>
      <c r="M170" s="997"/>
      <c r="N170" s="996"/>
      <c r="O170" s="997"/>
      <c r="P170" s="996"/>
      <c r="Q170" s="998"/>
      <c r="R170" s="104"/>
      <c r="S170" s="104"/>
      <c r="T170" s="104"/>
      <c r="U170" s="883"/>
      <c r="V170" s="884"/>
      <c r="Y170" s="879"/>
      <c r="Z170" s="880"/>
      <c r="AA170" s="880"/>
      <c r="AB170" s="881"/>
      <c r="AC170" s="124" t="s">
        <v>250</v>
      </c>
      <c r="AD170" s="124"/>
      <c r="AE170" s="124"/>
      <c r="AF170" s="124"/>
      <c r="AG170" s="125" t="s">
        <v>249</v>
      </c>
      <c r="AH170" s="126"/>
      <c r="AI170" s="127"/>
      <c r="AJ170" s="832" t="s">
        <v>248</v>
      </c>
      <c r="AK170" s="832"/>
      <c r="AL170" s="832"/>
      <c r="AM170" s="832">
        <f>ROUNDDOWN(IF(AND(OR($G$15="無し",$G$15=""),D166&gt;3.6),100000*D166,0),-3)</f>
        <v>0</v>
      </c>
      <c r="AN170" s="832"/>
      <c r="AO170" s="875"/>
      <c r="AP170" s="184"/>
      <c r="AQ170" s="839"/>
      <c r="AR170" s="840" t="s">
        <v>320</v>
      </c>
      <c r="AS170" s="841"/>
      <c r="AT170" s="841"/>
      <c r="AU170" s="841"/>
      <c r="AV170" s="841"/>
      <c r="AW170" s="841"/>
      <c r="AX170" s="841"/>
      <c r="AY170" s="841"/>
      <c r="AZ170" s="841"/>
      <c r="BA170" s="841"/>
      <c r="BB170" s="816" t="s">
        <v>321</v>
      </c>
      <c r="BC170" s="817"/>
      <c r="BD170" s="817"/>
      <c r="BE170" s="818"/>
      <c r="BF170" s="831">
        <f>P166*10000</f>
        <v>0</v>
      </c>
      <c r="BG170" s="831"/>
      <c r="BH170" s="875"/>
      <c r="BI170" s="133" t="s">
        <v>322</v>
      </c>
    </row>
    <row r="171" spans="2:62" ht="8.25" customHeight="1">
      <c r="B171" s="121"/>
      <c r="C171" s="121"/>
      <c r="D171" s="121"/>
      <c r="E171" s="121"/>
      <c r="F171" s="121"/>
      <c r="G171" s="121"/>
      <c r="H171" s="121"/>
      <c r="I171" s="121"/>
      <c r="J171" s="121"/>
      <c r="K171" s="121"/>
      <c r="L171" s="121"/>
      <c r="M171" s="121"/>
      <c r="N171" s="121"/>
      <c r="O171" s="121"/>
      <c r="S171" s="104"/>
      <c r="T171" s="104"/>
      <c r="Y171" s="811"/>
      <c r="Z171" s="811"/>
      <c r="AA171" s="811"/>
      <c r="AB171" s="811"/>
      <c r="AC171" s="811"/>
      <c r="AD171" s="811"/>
      <c r="AE171" s="811"/>
      <c r="AF171" s="811"/>
      <c r="AG171" s="811"/>
      <c r="AH171" s="811"/>
      <c r="AI171" s="812"/>
      <c r="AJ171" s="812"/>
      <c r="AK171" s="812"/>
      <c r="AL171" s="812"/>
      <c r="AM171" s="121"/>
      <c r="AN171" s="121"/>
      <c r="AO171" s="121"/>
      <c r="AP171" s="830"/>
      <c r="AQ171" s="830"/>
      <c r="AR171" s="830"/>
    </row>
    <row r="172" spans="2:62" ht="22.5" customHeight="1">
      <c r="B172" s="842" t="s">
        <v>311</v>
      </c>
      <c r="C172" s="842"/>
      <c r="D172" s="842"/>
      <c r="E172" s="842"/>
      <c r="F172" s="842"/>
      <c r="G172" s="842"/>
      <c r="H172" s="842"/>
      <c r="I172" s="842"/>
      <c r="J172" s="842"/>
      <c r="K172" s="842"/>
      <c r="L172" s="842"/>
      <c r="M172" s="842"/>
      <c r="N172" s="842"/>
      <c r="O172" s="843">
        <f>COUNT(D21:E170)</f>
        <v>0</v>
      </c>
      <c r="P172" s="843"/>
      <c r="Q172" s="128" t="s">
        <v>263</v>
      </c>
      <c r="R172" s="104"/>
      <c r="S172" s="104"/>
      <c r="T172" s="104"/>
      <c r="Y172" s="183" t="s">
        <v>312</v>
      </c>
      <c r="Z172" s="129"/>
      <c r="AA172" s="129"/>
      <c r="AB172" s="129"/>
      <c r="AC172" s="129"/>
      <c r="AD172" s="129"/>
      <c r="AE172" s="129"/>
      <c r="AF172" s="129"/>
      <c r="AG172" s="128"/>
      <c r="AH172" s="128"/>
      <c r="AI172" s="128"/>
      <c r="AJ172" s="130"/>
      <c r="AK172" s="838">
        <f>SUM(AO21:AO170)</f>
        <v>0</v>
      </c>
      <c r="AL172" s="838"/>
      <c r="AM172" s="838"/>
      <c r="AO172" s="104"/>
      <c r="AP172" s="104"/>
      <c r="AQ172" s="183" t="s">
        <v>393</v>
      </c>
      <c r="AR172" s="129"/>
      <c r="AS172" s="129"/>
      <c r="AT172" s="129"/>
      <c r="AU172" s="129"/>
      <c r="AV172" s="129"/>
      <c r="AW172" s="129"/>
      <c r="AX172" s="129"/>
      <c r="AY172" s="128"/>
      <c r="AZ172" s="128"/>
      <c r="BA172" s="128"/>
      <c r="BB172" s="130"/>
      <c r="BC172" s="838">
        <f>SUM(BH21:BH170)</f>
        <v>0</v>
      </c>
      <c r="BD172" s="838"/>
      <c r="BE172" s="838"/>
      <c r="BF172" s="838"/>
      <c r="BG172" s="838"/>
    </row>
    <row r="173" spans="2:62" ht="30.75" customHeight="1">
      <c r="B173" s="819" t="s">
        <v>313</v>
      </c>
      <c r="C173" s="819"/>
      <c r="D173" s="819"/>
      <c r="E173" s="819"/>
      <c r="F173" s="819"/>
      <c r="G173" s="819"/>
      <c r="H173" s="819"/>
      <c r="I173" s="819"/>
      <c r="J173" s="819"/>
      <c r="K173" s="819"/>
      <c r="L173" s="819"/>
      <c r="M173" s="819"/>
      <c r="N173" s="819"/>
      <c r="O173" s="820">
        <f>SUM(D21:E170)</f>
        <v>0</v>
      </c>
      <c r="P173" s="820"/>
      <c r="Q173" s="131" t="s">
        <v>308</v>
      </c>
      <c r="R173" s="104"/>
      <c r="S173" s="104"/>
      <c r="T173" s="104"/>
      <c r="AJ173" s="121"/>
      <c r="AK173" s="121"/>
      <c r="AL173" s="121"/>
      <c r="AM173" s="121"/>
      <c r="AN173" s="121"/>
    </row>
    <row r="174" spans="2:62" ht="6.75" customHeight="1">
      <c r="B174" s="121"/>
      <c r="C174" s="121"/>
      <c r="D174" s="121"/>
      <c r="E174" s="121"/>
      <c r="F174" s="121"/>
      <c r="G174" s="121"/>
      <c r="H174" s="121"/>
      <c r="I174" s="121"/>
      <c r="J174" s="121"/>
      <c r="K174" s="121"/>
      <c r="L174" s="121"/>
      <c r="M174" s="121"/>
      <c r="N174" s="121"/>
      <c r="O174" s="121"/>
      <c r="S174" s="104"/>
      <c r="T174" s="104"/>
      <c r="AJ174" s="121"/>
      <c r="AK174" s="121"/>
      <c r="AL174" s="121"/>
      <c r="AM174" s="121"/>
      <c r="AN174" s="121"/>
    </row>
    <row r="175" spans="2:62" ht="16.5" customHeight="1" thickBot="1">
      <c r="B175" s="134" t="s">
        <v>323</v>
      </c>
      <c r="C175" s="120"/>
      <c r="D175" s="120"/>
      <c r="E175" s="120"/>
      <c r="F175" s="120"/>
      <c r="G175" s="120"/>
      <c r="H175" s="120"/>
      <c r="J175" s="120"/>
      <c r="K175" s="120"/>
      <c r="L175" s="120"/>
      <c r="M175" s="120"/>
      <c r="N175" s="120"/>
      <c r="O175" s="120"/>
      <c r="P175" s="120"/>
      <c r="Q175" s="120"/>
      <c r="S175" s="104"/>
      <c r="T175" s="104"/>
      <c r="U175" s="110"/>
      <c r="V175" s="110"/>
      <c r="AH175" s="121"/>
      <c r="AI175" s="121"/>
      <c r="AJ175" s="121"/>
      <c r="AK175" s="121"/>
      <c r="AL175" s="121"/>
      <c r="AM175" s="110"/>
      <c r="AN175" s="110"/>
    </row>
    <row r="176" spans="2:62" ht="18.75" customHeight="1">
      <c r="B176" s="135" t="s">
        <v>247</v>
      </c>
      <c r="C176" s="182"/>
      <c r="D176" s="182"/>
      <c r="E176" s="182"/>
      <c r="F176" s="182"/>
      <c r="G176" s="182"/>
      <c r="H176" s="182"/>
      <c r="I176" s="182"/>
      <c r="J176" s="182"/>
      <c r="K176" s="182"/>
      <c r="L176" s="182"/>
      <c r="M176" s="182"/>
      <c r="N176" s="821"/>
      <c r="O176" s="822"/>
      <c r="P176" s="822"/>
      <c r="Q176" s="823"/>
      <c r="S176" s="104"/>
      <c r="T176" s="104"/>
      <c r="U176" s="110"/>
      <c r="V176" s="110"/>
      <c r="AH176" s="121"/>
      <c r="AI176" s="121"/>
      <c r="AJ176" s="121"/>
      <c r="AK176" s="121"/>
      <c r="AL176" s="121"/>
      <c r="AM176" s="110"/>
      <c r="AN176" s="110"/>
    </row>
    <row r="177" spans="1:44" ht="24" customHeight="1" thickBot="1">
      <c r="B177" s="181" t="s">
        <v>324</v>
      </c>
      <c r="C177" s="180"/>
      <c r="D177" s="180"/>
      <c r="E177" s="180"/>
      <c r="F177" s="180"/>
      <c r="G177" s="180"/>
      <c r="H177" s="180"/>
      <c r="I177" s="180"/>
      <c r="J177" s="180"/>
      <c r="K177" s="180"/>
      <c r="L177" s="180"/>
      <c r="M177" s="180"/>
      <c r="N177" s="824"/>
      <c r="O177" s="825"/>
      <c r="P177" s="825"/>
      <c r="Q177" s="136" t="s">
        <v>41</v>
      </c>
      <c r="S177" s="104"/>
      <c r="T177" s="104"/>
      <c r="AG177" s="121"/>
      <c r="AH177" s="121"/>
      <c r="AI177" s="121"/>
      <c r="AJ177" s="121"/>
      <c r="AK177" s="121"/>
      <c r="AL177" s="110"/>
      <c r="AM177" s="110"/>
      <c r="AN177" s="110"/>
    </row>
    <row r="178" spans="1:44" ht="4.5" customHeight="1" thickBot="1">
      <c r="S178" s="104"/>
      <c r="U178" s="137"/>
      <c r="V178" s="137"/>
      <c r="AH178" s="121"/>
      <c r="AI178" s="121"/>
      <c r="AJ178" s="121"/>
      <c r="AK178" s="121"/>
      <c r="AL178" s="121"/>
      <c r="AM178" s="110"/>
      <c r="AN178" s="110"/>
    </row>
    <row r="179" spans="1:44" ht="24" customHeight="1">
      <c r="C179" s="141"/>
      <c r="D179" s="141"/>
      <c r="E179" s="826" t="s">
        <v>163</v>
      </c>
      <c r="F179" s="826"/>
      <c r="G179" s="826"/>
      <c r="H179" s="826"/>
      <c r="I179" s="826"/>
      <c r="J179" s="826"/>
      <c r="K179" s="826"/>
      <c r="L179" s="826"/>
      <c r="M179" s="827">
        <f>AK172</f>
        <v>0</v>
      </c>
      <c r="N179" s="827"/>
      <c r="O179" s="827"/>
      <c r="P179" s="827"/>
      <c r="Q179" s="138" t="s">
        <v>41</v>
      </c>
      <c r="R179" s="177"/>
      <c r="S179" s="844" t="s">
        <v>351</v>
      </c>
      <c r="U179" s="137"/>
      <c r="V179" s="137"/>
      <c r="W179" s="846" t="s">
        <v>158</v>
      </c>
      <c r="X179" s="847"/>
      <c r="Y179" s="847"/>
      <c r="Z179" s="847"/>
      <c r="AA179" s="848"/>
      <c r="AB179" s="816" t="s">
        <v>325</v>
      </c>
      <c r="AC179" s="817"/>
      <c r="AD179" s="817"/>
      <c r="AE179" s="817"/>
      <c r="AF179" s="817"/>
      <c r="AG179" s="817"/>
      <c r="AH179" s="817"/>
      <c r="AI179" s="817"/>
      <c r="AJ179" s="817"/>
      <c r="AK179" s="817"/>
      <c r="AL179" s="818"/>
      <c r="AM179" s="852" t="s">
        <v>236</v>
      </c>
      <c r="AN179" s="853"/>
      <c r="AO179" s="854"/>
    </row>
    <row r="180" spans="1:44" ht="24" customHeight="1">
      <c r="C180" s="141"/>
      <c r="D180" s="141"/>
      <c r="E180" s="814" t="s">
        <v>392</v>
      </c>
      <c r="F180" s="814"/>
      <c r="G180" s="814"/>
      <c r="H180" s="814"/>
      <c r="I180" s="814"/>
      <c r="J180" s="814"/>
      <c r="K180" s="814"/>
      <c r="L180" s="814"/>
      <c r="M180" s="815">
        <f>BC172</f>
        <v>0</v>
      </c>
      <c r="N180" s="815"/>
      <c r="O180" s="815"/>
      <c r="P180" s="815"/>
      <c r="Q180" s="138" t="s">
        <v>41</v>
      </c>
      <c r="R180" s="177"/>
      <c r="S180" s="845"/>
      <c r="U180" s="137"/>
      <c r="V180" s="137"/>
      <c r="W180" s="849"/>
      <c r="X180" s="850"/>
      <c r="Y180" s="850"/>
      <c r="Z180" s="850"/>
      <c r="AA180" s="851"/>
      <c r="AB180" s="816" t="s">
        <v>327</v>
      </c>
      <c r="AC180" s="817"/>
      <c r="AD180" s="817"/>
      <c r="AE180" s="817"/>
      <c r="AF180" s="817"/>
      <c r="AG180" s="817"/>
      <c r="AH180" s="817"/>
      <c r="AI180" s="817"/>
      <c r="AJ180" s="817"/>
      <c r="AK180" s="817"/>
      <c r="AL180" s="818"/>
      <c r="AM180" s="834">
        <f>IF(N176="有り",ROUNDDOWN(MIN(N177,O173*200000),-3),0)</f>
        <v>0</v>
      </c>
      <c r="AN180" s="835"/>
      <c r="AO180" s="836"/>
    </row>
    <row r="181" spans="1:44" ht="24" customHeight="1" thickBot="1">
      <c r="C181" s="141"/>
      <c r="D181" s="141"/>
      <c r="E181" s="814" t="s">
        <v>326</v>
      </c>
      <c r="F181" s="814"/>
      <c r="G181" s="814"/>
      <c r="H181" s="814"/>
      <c r="I181" s="814"/>
      <c r="J181" s="814"/>
      <c r="K181" s="814"/>
      <c r="L181" s="814"/>
      <c r="M181" s="837">
        <f>AM180</f>
        <v>0</v>
      </c>
      <c r="N181" s="837"/>
      <c r="O181" s="837"/>
      <c r="P181" s="837"/>
      <c r="Q181" s="138" t="s">
        <v>41</v>
      </c>
      <c r="R181" s="177"/>
      <c r="S181" s="845"/>
      <c r="AH181" s="121"/>
      <c r="AI181" s="121"/>
      <c r="AJ181" s="121"/>
      <c r="AK181" s="121"/>
      <c r="AL181" s="121"/>
      <c r="AM181" s="110"/>
      <c r="AN181" s="110"/>
      <c r="AQ181" s="140"/>
      <c r="AR181" s="140"/>
    </row>
    <row r="182" spans="1:44" ht="36" customHeight="1">
      <c r="B182" s="141"/>
      <c r="C182" s="141"/>
      <c r="D182" s="141"/>
      <c r="E182" s="781" t="s">
        <v>244</v>
      </c>
      <c r="F182" s="781"/>
      <c r="G182" s="781"/>
      <c r="H182" s="781"/>
      <c r="I182" s="781"/>
      <c r="J182" s="781"/>
      <c r="K182" s="781"/>
      <c r="L182" s="781"/>
      <c r="M182" s="939">
        <f>ROUNDDOWN(MIN(N12,Y182),-3)</f>
        <v>0</v>
      </c>
      <c r="N182" s="939"/>
      <c r="O182" s="939"/>
      <c r="P182" s="939"/>
      <c r="Q182" s="138" t="s">
        <v>41</v>
      </c>
      <c r="R182" s="177"/>
      <c r="S182" s="167" t="s">
        <v>349</v>
      </c>
      <c r="T182" s="104"/>
      <c r="W182" s="783" t="s">
        <v>350</v>
      </c>
      <c r="X182" s="783"/>
      <c r="Y182" s="784">
        <f>M179+M180+M181</f>
        <v>0</v>
      </c>
      <c r="Z182" s="784"/>
      <c r="AA182" s="784"/>
      <c r="AB182" s="784"/>
      <c r="AC182" s="784"/>
      <c r="AD182" s="104" t="s">
        <v>391</v>
      </c>
      <c r="AO182" s="104"/>
      <c r="AP182" s="104"/>
      <c r="AQ182" s="121"/>
      <c r="AR182" s="104"/>
    </row>
    <row r="183" spans="1:44" ht="3.75" customHeight="1">
      <c r="I183" s="179"/>
      <c r="J183" s="179"/>
      <c r="K183" s="179"/>
      <c r="L183" s="179"/>
      <c r="M183" s="179"/>
      <c r="N183" s="179"/>
      <c r="O183" s="179"/>
      <c r="P183" s="178"/>
      <c r="Q183" s="178"/>
      <c r="R183" s="177"/>
      <c r="S183" s="104"/>
      <c r="T183" s="104"/>
      <c r="W183" s="120"/>
      <c r="X183" s="120"/>
      <c r="Y183" s="120"/>
      <c r="Z183" s="120"/>
      <c r="AA183" s="121"/>
      <c r="AD183" s="121"/>
      <c r="AF183" s="121"/>
      <c r="AG183" s="121"/>
      <c r="AJ183" s="121"/>
      <c r="AL183" s="121"/>
      <c r="AM183" s="121"/>
      <c r="AO183" s="104"/>
      <c r="AP183" s="104"/>
      <c r="AQ183" s="121"/>
      <c r="AR183" s="104"/>
    </row>
    <row r="184" spans="1:44" ht="6.75" customHeight="1">
      <c r="C184" s="177"/>
      <c r="D184" s="177"/>
      <c r="E184" s="177"/>
      <c r="F184" s="177"/>
      <c r="G184" s="177"/>
      <c r="H184" s="177"/>
      <c r="I184" s="177"/>
      <c r="J184" s="177"/>
      <c r="K184" s="177"/>
      <c r="L184" s="177"/>
      <c r="M184" s="177"/>
      <c r="N184" s="177"/>
      <c r="O184" s="177"/>
      <c r="P184" s="177"/>
      <c r="Q184" s="177"/>
      <c r="R184" s="177"/>
      <c r="S184" s="177"/>
      <c r="T184" s="104"/>
      <c r="W184" s="120"/>
      <c r="X184" s="120"/>
      <c r="Y184" s="120"/>
      <c r="Z184" s="120"/>
      <c r="AA184" s="121"/>
      <c r="AD184" s="121"/>
      <c r="AF184" s="121"/>
      <c r="AG184" s="121"/>
      <c r="AJ184" s="121"/>
      <c r="AL184" s="121"/>
      <c r="AM184" s="121"/>
      <c r="AO184" s="104"/>
      <c r="AP184" s="104"/>
      <c r="AQ184" s="121"/>
      <c r="AR184" s="104"/>
    </row>
    <row r="185" spans="1:44" ht="13.5" customHeight="1" thickBot="1">
      <c r="S185" s="177"/>
      <c r="T185" s="104"/>
      <c r="AA185" s="121"/>
      <c r="AD185" s="121"/>
      <c r="AF185" s="121"/>
      <c r="AG185" s="121"/>
      <c r="AJ185" s="121"/>
      <c r="AL185" s="121"/>
      <c r="AM185" s="121"/>
      <c r="AO185" s="104"/>
      <c r="AP185" s="104"/>
      <c r="AQ185" s="121"/>
      <c r="AR185" s="104"/>
    </row>
    <row r="186" spans="1:44" ht="38.25" customHeight="1" thickBot="1">
      <c r="A186" s="176"/>
      <c r="C186" s="102" t="s">
        <v>224</v>
      </c>
      <c r="D186" s="203"/>
      <c r="E186" s="203"/>
      <c r="F186" s="203"/>
      <c r="G186" s="203"/>
      <c r="H186" s="203"/>
      <c r="I186" s="202"/>
      <c r="J186" s="828">
        <f>MIN(M182,B10)</f>
        <v>0</v>
      </c>
      <c r="K186" s="829"/>
      <c r="L186" s="829"/>
      <c r="M186" s="829"/>
      <c r="N186" s="829"/>
      <c r="O186" s="829"/>
      <c r="P186" s="829"/>
      <c r="Q186" s="101" t="s">
        <v>41</v>
      </c>
      <c r="S186" s="104"/>
      <c r="T186" s="104"/>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04"/>
    </row>
    <row r="187" spans="1:44" ht="18.75" customHeight="1">
      <c r="S187" s="104"/>
      <c r="T187" s="104"/>
      <c r="AA187" s="121"/>
      <c r="AD187" s="121"/>
      <c r="AF187" s="121"/>
      <c r="AG187" s="121"/>
      <c r="AJ187" s="121"/>
      <c r="AM187" s="121"/>
      <c r="AO187" s="104"/>
      <c r="AP187" s="104"/>
      <c r="AQ187" s="121"/>
      <c r="AR187" s="104"/>
    </row>
    <row r="188" spans="1:44" ht="18.75" customHeight="1">
      <c r="S188" s="104"/>
      <c r="T188" s="104"/>
      <c r="AA188" s="121"/>
      <c r="AD188" s="121"/>
      <c r="AF188" s="121"/>
      <c r="AG188" s="121"/>
      <c r="AJ188" s="121"/>
      <c r="AM188" s="121"/>
      <c r="AO188" s="104"/>
      <c r="AP188" s="104"/>
      <c r="AQ188" s="121"/>
      <c r="AR188" s="104"/>
    </row>
    <row r="189" spans="1:44" ht="35.25" customHeight="1">
      <c r="S189" s="104"/>
      <c r="T189" s="104"/>
      <c r="W189" s="110"/>
      <c r="X189" s="110"/>
      <c r="Y189" s="110"/>
      <c r="Z189" s="110"/>
      <c r="AA189" s="121"/>
      <c r="AD189" s="121"/>
      <c r="AF189" s="121"/>
      <c r="AG189" s="121"/>
      <c r="AJ189" s="121"/>
      <c r="AM189" s="121"/>
      <c r="AO189" s="104"/>
      <c r="AP189" s="104"/>
      <c r="AQ189" s="121"/>
      <c r="AR189" s="104"/>
    </row>
    <row r="190" spans="1:44" ht="20.399999999999999" customHeight="1">
      <c r="S190" s="104"/>
      <c r="T190" s="104"/>
      <c r="W190" s="110"/>
      <c r="X190" s="110"/>
      <c r="Y190" s="110"/>
      <c r="Z190" s="110"/>
      <c r="AA190" s="121"/>
      <c r="AD190" s="121"/>
      <c r="AF190" s="121"/>
      <c r="AG190" s="121"/>
      <c r="AJ190" s="121"/>
      <c r="AM190" s="121"/>
      <c r="AO190" s="104"/>
      <c r="AP190" s="104"/>
      <c r="AQ190" s="121"/>
      <c r="AR190" s="104"/>
    </row>
    <row r="191" spans="1:44" ht="20.399999999999999" customHeight="1">
      <c r="S191" s="104"/>
      <c r="T191" s="133"/>
      <c r="U191" s="133"/>
      <c r="V191" s="133"/>
      <c r="AA191" s="121"/>
      <c r="AD191" s="121"/>
      <c r="AF191" s="121"/>
      <c r="AG191" s="121"/>
      <c r="AJ191" s="121"/>
      <c r="AM191" s="121"/>
      <c r="AO191" s="104"/>
      <c r="AP191" s="104"/>
      <c r="AQ191" s="121"/>
      <c r="AR191" s="104"/>
    </row>
    <row r="192" spans="1:44" ht="27" customHeight="1">
      <c r="S192" s="104"/>
      <c r="T192" s="133"/>
      <c r="U192" s="133"/>
      <c r="V192" s="133"/>
      <c r="AM192" s="110"/>
      <c r="AN192" s="110"/>
    </row>
    <row r="193" spans="14:40" ht="26.25" customHeight="1">
      <c r="S193" s="104"/>
      <c r="T193" s="133"/>
      <c r="U193" s="133"/>
      <c r="V193" s="133"/>
      <c r="AM193" s="110"/>
      <c r="AN193" s="110"/>
    </row>
    <row r="194" spans="14:40" ht="26.25" customHeight="1">
      <c r="N194" s="150"/>
      <c r="V194" s="133"/>
      <c r="W194" s="133"/>
      <c r="X194" s="133"/>
    </row>
    <row r="195" spans="14:40" ht="26.25" customHeight="1">
      <c r="V195" s="133"/>
      <c r="W195" s="133"/>
      <c r="X195" s="133"/>
      <c r="Y195" s="133"/>
      <c r="Z195" s="133"/>
      <c r="AA195" s="133"/>
      <c r="AB195" s="133"/>
      <c r="AC195" s="785"/>
      <c r="AD195" s="785"/>
      <c r="AE195" s="785"/>
      <c r="AF195" s="785"/>
      <c r="AG195" s="785"/>
      <c r="AH195" s="785"/>
      <c r="AI195" s="785"/>
      <c r="AJ195" s="813"/>
      <c r="AK195" s="813"/>
    </row>
    <row r="196" spans="14:40" ht="26.25" customHeight="1">
      <c r="Y196" s="133"/>
      <c r="Z196" s="133"/>
      <c r="AA196" s="133"/>
      <c r="AB196" s="133"/>
      <c r="AC196" s="785"/>
      <c r="AD196" s="785"/>
      <c r="AE196" s="785"/>
      <c r="AF196" s="785"/>
      <c r="AG196" s="785"/>
      <c r="AH196" s="785"/>
      <c r="AI196" s="785"/>
      <c r="AJ196" s="813"/>
      <c r="AK196" s="813"/>
    </row>
    <row r="197" spans="14:40">
      <c r="Y197" s="133"/>
      <c r="Z197" s="133"/>
      <c r="AA197" s="133"/>
      <c r="AB197" s="133"/>
      <c r="AC197" s="785"/>
      <c r="AD197" s="785"/>
      <c r="AE197" s="785"/>
      <c r="AF197" s="785"/>
      <c r="AG197" s="785"/>
      <c r="AH197" s="785"/>
      <c r="AI197" s="785"/>
      <c r="AJ197" s="813"/>
      <c r="AK197" s="813"/>
    </row>
    <row r="198" spans="14:40">
      <c r="Y198" s="133"/>
      <c r="Z198" s="133"/>
      <c r="AA198" s="133"/>
      <c r="AB198" s="133"/>
      <c r="AC198" s="785"/>
      <c r="AD198" s="785"/>
      <c r="AE198" s="785"/>
      <c r="AF198" s="785"/>
      <c r="AG198" s="785"/>
      <c r="AH198" s="785"/>
      <c r="AI198" s="785"/>
      <c r="AJ198" s="813"/>
      <c r="AK198" s="813"/>
    </row>
    <row r="199" spans="14:40">
      <c r="U199" s="110"/>
      <c r="V199" s="105"/>
      <c r="Y199" s="133"/>
      <c r="Z199" s="133"/>
      <c r="AA199" s="133"/>
      <c r="AB199" s="133"/>
      <c r="AC199" s="785"/>
      <c r="AD199" s="785"/>
      <c r="AE199" s="785"/>
      <c r="AF199" s="785"/>
      <c r="AG199" s="785"/>
      <c r="AH199" s="785"/>
      <c r="AI199" s="785"/>
      <c r="AJ199" s="813"/>
      <c r="AK199" s="813"/>
    </row>
    <row r="200" spans="14:40">
      <c r="U200" s="110"/>
      <c r="V200" s="147"/>
      <c r="W200" s="147"/>
      <c r="X200" s="147"/>
    </row>
    <row r="201" spans="14:40">
      <c r="U201" s="110"/>
      <c r="V201" s="147"/>
      <c r="W201" s="147"/>
      <c r="X201" s="147"/>
    </row>
    <row r="202" spans="14:40">
      <c r="U202" s="110"/>
      <c r="V202" s="121"/>
      <c r="W202" s="121"/>
      <c r="X202" s="121"/>
      <c r="AH202" s="110"/>
      <c r="AI202" s="110"/>
      <c r="AJ202" s="110"/>
      <c r="AK202" s="110"/>
      <c r="AL202" s="110"/>
      <c r="AM202" s="110"/>
      <c r="AN202" s="110"/>
    </row>
    <row r="203" spans="14:40">
      <c r="U203" s="110"/>
      <c r="AH203" s="110"/>
      <c r="AI203" s="110"/>
      <c r="AJ203" s="110"/>
      <c r="AK203" s="110"/>
      <c r="AL203" s="110"/>
      <c r="AM203" s="110"/>
      <c r="AN203" s="110"/>
    </row>
    <row r="204" spans="14:40">
      <c r="U204" s="110"/>
      <c r="Y204" s="147"/>
      <c r="Z204" s="147"/>
      <c r="AA204" s="147"/>
      <c r="AB204" s="780"/>
      <c r="AC204" s="780"/>
      <c r="AD204" s="780"/>
      <c r="AE204" s="780"/>
      <c r="AH204" s="110"/>
      <c r="AI204" s="110"/>
      <c r="AJ204" s="110"/>
      <c r="AK204" s="110"/>
      <c r="AL204" s="110"/>
      <c r="AM204" s="110"/>
      <c r="AN204" s="110"/>
    </row>
    <row r="205" spans="14:40">
      <c r="Y205" s="147"/>
      <c r="Z205" s="147"/>
      <c r="AA205" s="147"/>
      <c r="AB205" s="780"/>
      <c r="AC205" s="780"/>
      <c r="AD205" s="780"/>
      <c r="AE205" s="780"/>
      <c r="AH205" s="110"/>
      <c r="AI205" s="110"/>
      <c r="AJ205" s="110"/>
      <c r="AK205" s="110"/>
      <c r="AL205" s="110"/>
      <c r="AM205" s="110"/>
      <c r="AN205" s="110"/>
    </row>
    <row r="206" spans="14:40">
      <c r="Y206" s="121"/>
      <c r="Z206" s="121"/>
      <c r="AA206" s="121"/>
      <c r="AB206" s="780"/>
      <c r="AC206" s="780"/>
      <c r="AD206" s="780"/>
      <c r="AE206" s="780"/>
      <c r="AH206" s="110"/>
      <c r="AI206" s="110"/>
      <c r="AJ206" s="110"/>
      <c r="AK206" s="110"/>
      <c r="AL206" s="110"/>
      <c r="AM206" s="110"/>
      <c r="AN206" s="110"/>
    </row>
    <row r="207" spans="14:40">
      <c r="AH207" s="110"/>
      <c r="AI207" s="110"/>
      <c r="AJ207" s="110"/>
      <c r="AK207" s="110"/>
      <c r="AL207" s="110"/>
      <c r="AM207" s="110"/>
      <c r="AN207" s="110"/>
    </row>
  </sheetData>
  <dataConsolidate/>
  <mergeCells count="1330">
    <mergeCell ref="B3:Q3"/>
    <mergeCell ref="BH146:BH150"/>
    <mergeCell ref="Y147:AB148"/>
    <mergeCell ref="AJ147:AL147"/>
    <mergeCell ref="AM147:AN147"/>
    <mergeCell ref="AQ147:AQ148"/>
    <mergeCell ref="AR147:BA147"/>
    <mergeCell ref="BB147:BE147"/>
    <mergeCell ref="BF147:BG147"/>
    <mergeCell ref="AJ148:AL148"/>
    <mergeCell ref="AM148:AN148"/>
    <mergeCell ref="BF150:BG150"/>
    <mergeCell ref="V146:V150"/>
    <mergeCell ref="Y146:AB146"/>
    <mergeCell ref="AG146:AI146"/>
    <mergeCell ref="AJ146:AL146"/>
    <mergeCell ref="AO146:AO150"/>
    <mergeCell ref="AR146:BA146"/>
    <mergeCell ref="BB146:BE146"/>
    <mergeCell ref="BF146:BG146"/>
    <mergeCell ref="AR148:BA148"/>
    <mergeCell ref="BF149:BG149"/>
    <mergeCell ref="AJ150:AL150"/>
    <mergeCell ref="AM150:AN150"/>
    <mergeCell ref="AR150:BA150"/>
    <mergeCell ref="B141:C145"/>
    <mergeCell ref="D141:E145"/>
    <mergeCell ref="F141:G145"/>
    <mergeCell ref="H141:I145"/>
    <mergeCell ref="J141:K145"/>
    <mergeCell ref="L141:M145"/>
    <mergeCell ref="N146:O150"/>
    <mergeCell ref="P146:Q150"/>
    <mergeCell ref="U146:U150"/>
    <mergeCell ref="AQ149:AQ150"/>
    <mergeCell ref="AR149:BA149"/>
    <mergeCell ref="BB149:BE149"/>
    <mergeCell ref="BB150:BE150"/>
    <mergeCell ref="BB148:BE148"/>
    <mergeCell ref="B146:C150"/>
    <mergeCell ref="D146:E150"/>
    <mergeCell ref="F146:G150"/>
    <mergeCell ref="H146:I150"/>
    <mergeCell ref="J146:K150"/>
    <mergeCell ref="BF148:BG148"/>
    <mergeCell ref="Y149:AB150"/>
    <mergeCell ref="AJ149:AL149"/>
    <mergeCell ref="AM149:AN149"/>
    <mergeCell ref="L146:M150"/>
    <mergeCell ref="BF136:BG136"/>
    <mergeCell ref="V141:V145"/>
    <mergeCell ref="Y141:AB141"/>
    <mergeCell ref="AG141:AI141"/>
    <mergeCell ref="AJ141:AL141"/>
    <mergeCell ref="AO141:AO145"/>
    <mergeCell ref="AR141:BA141"/>
    <mergeCell ref="BF138:BG138"/>
    <mergeCell ref="Y139:AB140"/>
    <mergeCell ref="AJ139:AL139"/>
    <mergeCell ref="AM139:AN139"/>
    <mergeCell ref="BB145:BE145"/>
    <mergeCell ref="BF145:BG145"/>
    <mergeCell ref="BB141:BE141"/>
    <mergeCell ref="BF141:BG141"/>
    <mergeCell ref="BB140:BE140"/>
    <mergeCell ref="BF140:BG140"/>
    <mergeCell ref="BB142:BE142"/>
    <mergeCell ref="BF142:BG142"/>
    <mergeCell ref="AJ143:AL143"/>
    <mergeCell ref="AM143:AN143"/>
    <mergeCell ref="BF139:BG139"/>
    <mergeCell ref="AJ140:AL140"/>
    <mergeCell ref="AM140:AN140"/>
    <mergeCell ref="AR140:BA140"/>
    <mergeCell ref="N141:O145"/>
    <mergeCell ref="P141:Q145"/>
    <mergeCell ref="U141:U145"/>
    <mergeCell ref="AQ144:AQ145"/>
    <mergeCell ref="AR144:BA144"/>
    <mergeCell ref="BB144:BE144"/>
    <mergeCell ref="AJ145:AL145"/>
    <mergeCell ref="AM145:AN145"/>
    <mergeCell ref="AR145:BA145"/>
    <mergeCell ref="BH136:BH140"/>
    <mergeCell ref="Y137:AB138"/>
    <mergeCell ref="AJ137:AL137"/>
    <mergeCell ref="AM137:AN137"/>
    <mergeCell ref="AQ137:AQ138"/>
    <mergeCell ref="AR137:BA137"/>
    <mergeCell ref="BB137:BE137"/>
    <mergeCell ref="BF137:BG137"/>
    <mergeCell ref="AJ138:AL138"/>
    <mergeCell ref="AM138:AN138"/>
    <mergeCell ref="AR143:BA143"/>
    <mergeCell ref="BB143:BE143"/>
    <mergeCell ref="BF143:BG143"/>
    <mergeCell ref="Y144:AB145"/>
    <mergeCell ref="AJ144:AL144"/>
    <mergeCell ref="AM144:AN144"/>
    <mergeCell ref="BF144:BG144"/>
    <mergeCell ref="BH141:BH145"/>
    <mergeCell ref="Y142:AB143"/>
    <mergeCell ref="AJ142:AL142"/>
    <mergeCell ref="AM142:AN142"/>
    <mergeCell ref="AQ142:AQ143"/>
    <mergeCell ref="AR142:BA142"/>
    <mergeCell ref="B131:C135"/>
    <mergeCell ref="D131:E135"/>
    <mergeCell ref="F131:G135"/>
    <mergeCell ref="H131:I135"/>
    <mergeCell ref="J131:K135"/>
    <mergeCell ref="L131:M135"/>
    <mergeCell ref="N136:O140"/>
    <mergeCell ref="P136:Q140"/>
    <mergeCell ref="U136:U140"/>
    <mergeCell ref="AQ139:AQ140"/>
    <mergeCell ref="AR139:BA139"/>
    <mergeCell ref="BB139:BE139"/>
    <mergeCell ref="AR138:BA138"/>
    <mergeCell ref="BB138:BE138"/>
    <mergeCell ref="V136:V140"/>
    <mergeCell ref="Y136:AB136"/>
    <mergeCell ref="B136:C140"/>
    <mergeCell ref="D136:E140"/>
    <mergeCell ref="F136:G140"/>
    <mergeCell ref="H136:I140"/>
    <mergeCell ref="J136:K140"/>
    <mergeCell ref="L136:M140"/>
    <mergeCell ref="BB133:BE133"/>
    <mergeCell ref="AM135:AN135"/>
    <mergeCell ref="AR135:BA135"/>
    <mergeCell ref="AR136:BA136"/>
    <mergeCell ref="BB136:BE136"/>
    <mergeCell ref="BF133:BG133"/>
    <mergeCell ref="Y134:AB135"/>
    <mergeCell ref="AG136:AI136"/>
    <mergeCell ref="AJ136:AL136"/>
    <mergeCell ref="AO136:AO140"/>
    <mergeCell ref="AJ134:AL134"/>
    <mergeCell ref="AM134:AN134"/>
    <mergeCell ref="BB127:BE127"/>
    <mergeCell ref="BF127:BG127"/>
    <mergeCell ref="BF134:BG134"/>
    <mergeCell ref="BH131:BH135"/>
    <mergeCell ref="Y132:AB133"/>
    <mergeCell ref="AJ132:AL132"/>
    <mergeCell ref="AM132:AN132"/>
    <mergeCell ref="AQ132:AQ133"/>
    <mergeCell ref="AR132:BA132"/>
    <mergeCell ref="BB132:BE132"/>
    <mergeCell ref="BF132:BG132"/>
    <mergeCell ref="AJ133:AL133"/>
    <mergeCell ref="AM133:AN133"/>
    <mergeCell ref="AJ131:AL131"/>
    <mergeCell ref="AO131:AO135"/>
    <mergeCell ref="AR131:BA131"/>
    <mergeCell ref="BB131:BE131"/>
    <mergeCell ref="BF131:BG131"/>
    <mergeCell ref="AO126:AO130"/>
    <mergeCell ref="AR126:BA126"/>
    <mergeCell ref="BB126:BE126"/>
    <mergeCell ref="BF126:BG126"/>
    <mergeCell ref="AR133:BA133"/>
    <mergeCell ref="BF130:BG130"/>
    <mergeCell ref="AJ135:AL135"/>
    <mergeCell ref="AJ125:AL125"/>
    <mergeCell ref="AM125:AN125"/>
    <mergeCell ref="AR125:BA125"/>
    <mergeCell ref="BB125:BE125"/>
    <mergeCell ref="B121:C125"/>
    <mergeCell ref="D121:E125"/>
    <mergeCell ref="F121:G125"/>
    <mergeCell ref="V126:V130"/>
    <mergeCell ref="Y126:AB126"/>
    <mergeCell ref="AG126:AI126"/>
    <mergeCell ref="AJ126:AL126"/>
    <mergeCell ref="BB135:BE135"/>
    <mergeCell ref="BF135:BG135"/>
    <mergeCell ref="V131:V135"/>
    <mergeCell ref="Y131:AB131"/>
    <mergeCell ref="AG131:AI131"/>
    <mergeCell ref="N126:O130"/>
    <mergeCell ref="P126:Q130"/>
    <mergeCell ref="U126:U130"/>
    <mergeCell ref="AQ129:AQ130"/>
    <mergeCell ref="AR129:BA129"/>
    <mergeCell ref="BB129:BE129"/>
    <mergeCell ref="AJ130:AL130"/>
    <mergeCell ref="AM130:AN130"/>
    <mergeCell ref="AR130:BA130"/>
    <mergeCell ref="BB130:BE130"/>
    <mergeCell ref="N131:O135"/>
    <mergeCell ref="P131:Q135"/>
    <mergeCell ref="U131:U135"/>
    <mergeCell ref="AQ134:AQ135"/>
    <mergeCell ref="AR134:BA134"/>
    <mergeCell ref="BB134:BE134"/>
    <mergeCell ref="BB123:BE123"/>
    <mergeCell ref="BF123:BG123"/>
    <mergeCell ref="Y124:AB125"/>
    <mergeCell ref="AJ124:AL124"/>
    <mergeCell ref="AM124:AN124"/>
    <mergeCell ref="BF124:BG124"/>
    <mergeCell ref="BF125:BG125"/>
    <mergeCell ref="B126:C130"/>
    <mergeCell ref="D126:E130"/>
    <mergeCell ref="F126:G130"/>
    <mergeCell ref="H126:I130"/>
    <mergeCell ref="J126:K130"/>
    <mergeCell ref="L126:M130"/>
    <mergeCell ref="BB121:BE121"/>
    <mergeCell ref="BF121:BG121"/>
    <mergeCell ref="AJ128:AL128"/>
    <mergeCell ref="AM128:AN128"/>
    <mergeCell ref="AR128:BA128"/>
    <mergeCell ref="BB128:BE128"/>
    <mergeCell ref="BF128:BG128"/>
    <mergeCell ref="V121:V125"/>
    <mergeCell ref="Y121:AB121"/>
    <mergeCell ref="AG121:AI121"/>
    <mergeCell ref="AJ121:AL121"/>
    <mergeCell ref="AO121:AO125"/>
    <mergeCell ref="AR121:BA121"/>
    <mergeCell ref="N121:O125"/>
    <mergeCell ref="P121:Q125"/>
    <mergeCell ref="U121:U125"/>
    <mergeCell ref="AQ124:AQ125"/>
    <mergeCell ref="AR124:BA124"/>
    <mergeCell ref="BB124:BE124"/>
    <mergeCell ref="BH121:BH125"/>
    <mergeCell ref="Y122:AB123"/>
    <mergeCell ref="AJ122:AL122"/>
    <mergeCell ref="AM122:AN122"/>
    <mergeCell ref="AQ122:AQ123"/>
    <mergeCell ref="AR122:BA122"/>
    <mergeCell ref="BB122:BE122"/>
    <mergeCell ref="BF122:BG122"/>
    <mergeCell ref="V166:V170"/>
    <mergeCell ref="Y166:AB166"/>
    <mergeCell ref="AG166:AI166"/>
    <mergeCell ref="AJ166:AL166"/>
    <mergeCell ref="AO166:AO170"/>
    <mergeCell ref="AR166:BA166"/>
    <mergeCell ref="N166:O170"/>
    <mergeCell ref="P166:Q170"/>
    <mergeCell ref="U166:U170"/>
    <mergeCell ref="AQ169:AQ170"/>
    <mergeCell ref="AR169:BA169"/>
    <mergeCell ref="BB169:BE169"/>
    <mergeCell ref="AJ170:AL170"/>
    <mergeCell ref="AM170:AN170"/>
    <mergeCell ref="AR170:BA170"/>
    <mergeCell ref="BB170:BE170"/>
    <mergeCell ref="AR163:BA163"/>
    <mergeCell ref="BB163:BE163"/>
    <mergeCell ref="BF163:BG163"/>
    <mergeCell ref="Y164:AB165"/>
    <mergeCell ref="AJ164:AL164"/>
    <mergeCell ref="AM164:AN164"/>
    <mergeCell ref="BH126:BH130"/>
    <mergeCell ref="Y127:AB128"/>
    <mergeCell ref="B166:C170"/>
    <mergeCell ref="D166:E170"/>
    <mergeCell ref="F166:G170"/>
    <mergeCell ref="H166:I170"/>
    <mergeCell ref="J166:K170"/>
    <mergeCell ref="L166:M170"/>
    <mergeCell ref="AR168:BA168"/>
    <mergeCell ref="BB168:BE168"/>
    <mergeCell ref="BF168:BG168"/>
    <mergeCell ref="Y169:AB170"/>
    <mergeCell ref="AJ169:AL169"/>
    <mergeCell ref="AM169:AN169"/>
    <mergeCell ref="BF169:BG169"/>
    <mergeCell ref="BF170:BG170"/>
    <mergeCell ref="BH166:BH170"/>
    <mergeCell ref="Y167:AB168"/>
    <mergeCell ref="AJ167:AL167"/>
    <mergeCell ref="AM167:AN167"/>
    <mergeCell ref="AQ167:AQ168"/>
    <mergeCell ref="AR167:BA167"/>
    <mergeCell ref="BB167:BE167"/>
    <mergeCell ref="BF167:BG167"/>
    <mergeCell ref="AJ168:AL168"/>
    <mergeCell ref="AM168:AN168"/>
    <mergeCell ref="BB166:BE166"/>
    <mergeCell ref="BF166:BG166"/>
    <mergeCell ref="BH161:BH165"/>
    <mergeCell ref="Y162:AB163"/>
    <mergeCell ref="AJ162:AL162"/>
    <mergeCell ref="AM162:AN162"/>
    <mergeCell ref="AQ162:AQ163"/>
    <mergeCell ref="AR162:BA162"/>
    <mergeCell ref="BB162:BE162"/>
    <mergeCell ref="BF162:BG162"/>
    <mergeCell ref="AJ163:AL163"/>
    <mergeCell ref="AM163:AN163"/>
    <mergeCell ref="Y156:AB156"/>
    <mergeCell ref="AG156:AI156"/>
    <mergeCell ref="AJ156:AL156"/>
    <mergeCell ref="AO156:AO160"/>
    <mergeCell ref="BH156:BH160"/>
    <mergeCell ref="AJ157:AL157"/>
    <mergeCell ref="AM157:AN157"/>
    <mergeCell ref="AQ157:AQ158"/>
    <mergeCell ref="AR157:BA157"/>
    <mergeCell ref="BB157:BE157"/>
    <mergeCell ref="AR165:BA165"/>
    <mergeCell ref="BB165:BE165"/>
    <mergeCell ref="AO161:AO165"/>
    <mergeCell ref="AR161:BA161"/>
    <mergeCell ref="BB161:BE161"/>
    <mergeCell ref="BF161:BG161"/>
    <mergeCell ref="BF165:BG165"/>
    <mergeCell ref="AJ165:AL165"/>
    <mergeCell ref="AM165:AN165"/>
    <mergeCell ref="N161:O165"/>
    <mergeCell ref="P161:Q165"/>
    <mergeCell ref="U161:U165"/>
    <mergeCell ref="V161:V165"/>
    <mergeCell ref="Y161:AB161"/>
    <mergeCell ref="AG161:AI161"/>
    <mergeCell ref="BF157:BG157"/>
    <mergeCell ref="AJ158:AL158"/>
    <mergeCell ref="AM158:AN158"/>
    <mergeCell ref="AR158:BA158"/>
    <mergeCell ref="BB158:BE158"/>
    <mergeCell ref="BF158:BG158"/>
    <mergeCell ref="U156:U160"/>
    <mergeCell ref="V156:V160"/>
    <mergeCell ref="AR156:BA156"/>
    <mergeCell ref="BB156:BE156"/>
    <mergeCell ref="BF156:BG156"/>
    <mergeCell ref="Y157:AB158"/>
    <mergeCell ref="AQ164:AQ165"/>
    <mergeCell ref="AR164:BA164"/>
    <mergeCell ref="BB164:BE164"/>
    <mergeCell ref="BF164:BG164"/>
    <mergeCell ref="Y129:AB130"/>
    <mergeCell ref="AJ129:AL129"/>
    <mergeCell ref="AM129:AN129"/>
    <mergeCell ref="BF129:BG129"/>
    <mergeCell ref="AJ123:AL123"/>
    <mergeCell ref="AM123:AN123"/>
    <mergeCell ref="AR123:BA123"/>
    <mergeCell ref="B161:C165"/>
    <mergeCell ref="D161:E165"/>
    <mergeCell ref="F161:G165"/>
    <mergeCell ref="H161:I165"/>
    <mergeCell ref="J161:K165"/>
    <mergeCell ref="L161:M165"/>
    <mergeCell ref="BF159:BG159"/>
    <mergeCell ref="AJ160:AL160"/>
    <mergeCell ref="AM160:AN160"/>
    <mergeCell ref="AR160:BA160"/>
    <mergeCell ref="BB160:BE160"/>
    <mergeCell ref="BF160:BG160"/>
    <mergeCell ref="Y159:AB160"/>
    <mergeCell ref="AJ159:AL159"/>
    <mergeCell ref="AM159:AN159"/>
    <mergeCell ref="AQ159:AQ160"/>
    <mergeCell ref="AR159:BA159"/>
    <mergeCell ref="BB159:BE159"/>
    <mergeCell ref="F156:G160"/>
    <mergeCell ref="H156:I160"/>
    <mergeCell ref="J156:K160"/>
    <mergeCell ref="L156:M160"/>
    <mergeCell ref="N156:O160"/>
    <mergeCell ref="P156:Q160"/>
    <mergeCell ref="AJ161:AL161"/>
    <mergeCell ref="J20:K20"/>
    <mergeCell ref="L20:M20"/>
    <mergeCell ref="N20:O20"/>
    <mergeCell ref="BF21:BG21"/>
    <mergeCell ref="AJ24:AL24"/>
    <mergeCell ref="AM24:AN24"/>
    <mergeCell ref="AQ24:AQ25"/>
    <mergeCell ref="AR154:BA154"/>
    <mergeCell ref="BB154:BE154"/>
    <mergeCell ref="B17:Q17"/>
    <mergeCell ref="P20:Q20"/>
    <mergeCell ref="BF24:BG24"/>
    <mergeCell ref="AJ25:AL25"/>
    <mergeCell ref="B18:C20"/>
    <mergeCell ref="D18:E20"/>
    <mergeCell ref="F18:I18"/>
    <mergeCell ref="J18:M18"/>
    <mergeCell ref="N18:O18"/>
    <mergeCell ref="P18:Q18"/>
    <mergeCell ref="F19:G19"/>
    <mergeCell ref="H19:I19"/>
    <mergeCell ref="AJ21:AL21"/>
    <mergeCell ref="AO21:AO25"/>
    <mergeCell ref="AR21:BA21"/>
    <mergeCell ref="BB21:BE21"/>
    <mergeCell ref="H121:I125"/>
    <mergeCell ref="J121:K125"/>
    <mergeCell ref="L121:M125"/>
    <mergeCell ref="AJ127:AL127"/>
    <mergeCell ref="AM127:AN127"/>
    <mergeCell ref="AQ127:AQ128"/>
    <mergeCell ref="AR127:BA127"/>
    <mergeCell ref="BH21:BH25"/>
    <mergeCell ref="AJ22:AL22"/>
    <mergeCell ref="AM22:AN22"/>
    <mergeCell ref="AQ22:AQ23"/>
    <mergeCell ref="AR22:BA22"/>
    <mergeCell ref="AM25:AN25"/>
    <mergeCell ref="AR25:BA25"/>
    <mergeCell ref="BB25:BE25"/>
    <mergeCell ref="BF25:BG25"/>
    <mergeCell ref="BH151:BH155"/>
    <mergeCell ref="Y152:AB153"/>
    <mergeCell ref="AJ152:AL152"/>
    <mergeCell ref="AM152:AN152"/>
    <mergeCell ref="AQ152:AQ153"/>
    <mergeCell ref="AR152:BA152"/>
    <mergeCell ref="N5:O5"/>
    <mergeCell ref="P5:Q5"/>
    <mergeCell ref="B16:Q16"/>
    <mergeCell ref="B12:E12"/>
    <mergeCell ref="F12:M12"/>
    <mergeCell ref="N12:P12"/>
    <mergeCell ref="B14:Q14"/>
    <mergeCell ref="B15:F15"/>
    <mergeCell ref="G15:I15"/>
    <mergeCell ref="K15:O15"/>
    <mergeCell ref="P15:Q15"/>
    <mergeCell ref="J19:M19"/>
    <mergeCell ref="N19:O19"/>
    <mergeCell ref="P19:Q19"/>
    <mergeCell ref="U19:V19"/>
    <mergeCell ref="F20:G20"/>
    <mergeCell ref="H20:I20"/>
    <mergeCell ref="B21:C25"/>
    <mergeCell ref="D21:E25"/>
    <mergeCell ref="F21:G25"/>
    <mergeCell ref="H21:I25"/>
    <mergeCell ref="J21:K25"/>
    <mergeCell ref="L21:M25"/>
    <mergeCell ref="B26:C30"/>
    <mergeCell ref="D26:E30"/>
    <mergeCell ref="F26:G30"/>
    <mergeCell ref="H26:I30"/>
    <mergeCell ref="J26:K30"/>
    <mergeCell ref="L26:M30"/>
    <mergeCell ref="V26:V30"/>
    <mergeCell ref="AR24:BA24"/>
    <mergeCell ref="BB24:BE24"/>
    <mergeCell ref="AG21:AI21"/>
    <mergeCell ref="Y22:AB23"/>
    <mergeCell ref="Y24:AB25"/>
    <mergeCell ref="BB22:BE22"/>
    <mergeCell ref="AJ23:AL23"/>
    <mergeCell ref="AM23:AN23"/>
    <mergeCell ref="AR23:BA23"/>
    <mergeCell ref="BB23:BE23"/>
    <mergeCell ref="Y29:AB30"/>
    <mergeCell ref="AJ29:AL29"/>
    <mergeCell ref="AM29:AN29"/>
    <mergeCell ref="AQ29:AQ30"/>
    <mergeCell ref="AR29:BA29"/>
    <mergeCell ref="BB29:BE29"/>
    <mergeCell ref="BF29:BG29"/>
    <mergeCell ref="AJ30:AL30"/>
    <mergeCell ref="AJ26:AL26"/>
    <mergeCell ref="AO26:AO30"/>
    <mergeCell ref="AR26:BA26"/>
    <mergeCell ref="AJ28:AL28"/>
    <mergeCell ref="AM28:AN28"/>
    <mergeCell ref="AR28:BA28"/>
    <mergeCell ref="AM30:AN30"/>
    <mergeCell ref="AR30:BA30"/>
    <mergeCell ref="N21:O25"/>
    <mergeCell ref="P21:Q25"/>
    <mergeCell ref="U21:U25"/>
    <mergeCell ref="V21:V25"/>
    <mergeCell ref="Y21:AB21"/>
    <mergeCell ref="N26:O30"/>
    <mergeCell ref="P26:Q30"/>
    <mergeCell ref="U26:U30"/>
    <mergeCell ref="BF22:BG22"/>
    <mergeCell ref="BF23:BG23"/>
    <mergeCell ref="BH26:BH30"/>
    <mergeCell ref="Y27:AB28"/>
    <mergeCell ref="AJ27:AL27"/>
    <mergeCell ref="AM27:AN27"/>
    <mergeCell ref="AQ27:AQ28"/>
    <mergeCell ref="AR27:BA27"/>
    <mergeCell ref="BB27:BE27"/>
    <mergeCell ref="BF27:BG27"/>
    <mergeCell ref="Y26:AB26"/>
    <mergeCell ref="AG26:AI26"/>
    <mergeCell ref="AJ31:AL31"/>
    <mergeCell ref="Y34:AB35"/>
    <mergeCell ref="AJ34:AL34"/>
    <mergeCell ref="BB32:BE32"/>
    <mergeCell ref="BF32:BG32"/>
    <mergeCell ref="AJ33:AL33"/>
    <mergeCell ref="AM33:AN33"/>
    <mergeCell ref="AR33:BA33"/>
    <mergeCell ref="BB33:BE33"/>
    <mergeCell ref="BF33:BG33"/>
    <mergeCell ref="BH31:BH35"/>
    <mergeCell ref="Y32:AB33"/>
    <mergeCell ref="AJ32:AL32"/>
    <mergeCell ref="AM32:AN32"/>
    <mergeCell ref="AQ32:AQ33"/>
    <mergeCell ref="AR32:BA32"/>
    <mergeCell ref="BB30:BE30"/>
    <mergeCell ref="BF30:BG30"/>
    <mergeCell ref="BB26:BE26"/>
    <mergeCell ref="BF26:BG26"/>
    <mergeCell ref="BB28:BE28"/>
    <mergeCell ref="BF28:BG28"/>
    <mergeCell ref="V31:V35"/>
    <mergeCell ref="Y31:AB31"/>
    <mergeCell ref="AG31:AI31"/>
    <mergeCell ref="AJ36:AL36"/>
    <mergeCell ref="B31:C35"/>
    <mergeCell ref="D31:E35"/>
    <mergeCell ref="F31:G35"/>
    <mergeCell ref="H31:I35"/>
    <mergeCell ref="J31:K35"/>
    <mergeCell ref="L31:M35"/>
    <mergeCell ref="N31:O35"/>
    <mergeCell ref="P31:Q35"/>
    <mergeCell ref="U31:U35"/>
    <mergeCell ref="BF37:BG37"/>
    <mergeCell ref="AJ38:AL38"/>
    <mergeCell ref="AM38:AN38"/>
    <mergeCell ref="AR38:BA38"/>
    <mergeCell ref="BB38:BE38"/>
    <mergeCell ref="BF38:BG38"/>
    <mergeCell ref="P36:Q40"/>
    <mergeCell ref="U36:U40"/>
    <mergeCell ref="V36:V40"/>
    <mergeCell ref="Y36:AB36"/>
    <mergeCell ref="AG36:AI36"/>
    <mergeCell ref="Y37:AB38"/>
    <mergeCell ref="Y39:AB40"/>
    <mergeCell ref="AJ35:AL35"/>
    <mergeCell ref="AM35:AN35"/>
    <mergeCell ref="AR35:BA35"/>
    <mergeCell ref="BB35:BE35"/>
    <mergeCell ref="BF35:BG35"/>
    <mergeCell ref="B36:C40"/>
    <mergeCell ref="BH36:BH40"/>
    <mergeCell ref="AJ37:AL37"/>
    <mergeCell ref="AM37:AN37"/>
    <mergeCell ref="AQ37:AQ38"/>
    <mergeCell ref="AR37:BA37"/>
    <mergeCell ref="BF31:BG31"/>
    <mergeCell ref="AM34:AN34"/>
    <mergeCell ref="AQ34:AQ35"/>
    <mergeCell ref="AR34:BA34"/>
    <mergeCell ref="BB34:BE34"/>
    <mergeCell ref="BF34:BG34"/>
    <mergeCell ref="AO31:AO35"/>
    <mergeCell ref="AR31:BA31"/>
    <mergeCell ref="BB31:BE31"/>
    <mergeCell ref="N41:O45"/>
    <mergeCell ref="P41:Q45"/>
    <mergeCell ref="U41:U45"/>
    <mergeCell ref="BF39:BG39"/>
    <mergeCell ref="BF45:BG45"/>
    <mergeCell ref="BF36:BG36"/>
    <mergeCell ref="BF40:BG40"/>
    <mergeCell ref="BF41:BG41"/>
    <mergeCell ref="BF43:BG43"/>
    <mergeCell ref="AR44:BA44"/>
    <mergeCell ref="BB44:BE44"/>
    <mergeCell ref="BF44:BG44"/>
    <mergeCell ref="AJ45:AL45"/>
    <mergeCell ref="AJ41:AL41"/>
    <mergeCell ref="AO41:AO45"/>
    <mergeCell ref="AR41:BA41"/>
    <mergeCell ref="AJ43:AL43"/>
    <mergeCell ref="AM43:AN43"/>
    <mergeCell ref="D36:E40"/>
    <mergeCell ref="F36:G40"/>
    <mergeCell ref="H36:I40"/>
    <mergeCell ref="J36:K40"/>
    <mergeCell ref="L36:M40"/>
    <mergeCell ref="N36:O40"/>
    <mergeCell ref="B41:C45"/>
    <mergeCell ref="D41:E45"/>
    <mergeCell ref="F41:G45"/>
    <mergeCell ref="H41:I45"/>
    <mergeCell ref="J41:K45"/>
    <mergeCell ref="L41:M45"/>
    <mergeCell ref="AJ39:AL39"/>
    <mergeCell ref="AM39:AN39"/>
    <mergeCell ref="AQ39:AQ40"/>
    <mergeCell ref="AR39:BA39"/>
    <mergeCell ref="BB39:BE39"/>
    <mergeCell ref="AJ40:AL40"/>
    <mergeCell ref="AM40:AN40"/>
    <mergeCell ref="AR40:BA40"/>
    <mergeCell ref="BB40:BE40"/>
    <mergeCell ref="BB45:BE45"/>
    <mergeCell ref="AO36:AO40"/>
    <mergeCell ref="AR36:BA36"/>
    <mergeCell ref="BB36:BE36"/>
    <mergeCell ref="BB41:BE41"/>
    <mergeCell ref="BB37:BE37"/>
    <mergeCell ref="BB43:BE43"/>
    <mergeCell ref="Y44:AB45"/>
    <mergeCell ref="AJ44:AL44"/>
    <mergeCell ref="AM44:AN44"/>
    <mergeCell ref="AQ44:AQ45"/>
    <mergeCell ref="Y42:AB43"/>
    <mergeCell ref="AJ42:AL42"/>
    <mergeCell ref="AM42:AN42"/>
    <mergeCell ref="AQ42:AQ43"/>
    <mergeCell ref="AR42:BA42"/>
    <mergeCell ref="BB42:BE42"/>
    <mergeCell ref="BF42:BG42"/>
    <mergeCell ref="Y41:AB41"/>
    <mergeCell ref="AG41:AI41"/>
    <mergeCell ref="AJ46:AL46"/>
    <mergeCell ref="Y49:AB50"/>
    <mergeCell ref="AJ49:AL49"/>
    <mergeCell ref="BB47:BE47"/>
    <mergeCell ref="BF47:BG47"/>
    <mergeCell ref="AJ48:AL48"/>
    <mergeCell ref="AM48:AN48"/>
    <mergeCell ref="AR48:BA48"/>
    <mergeCell ref="BB48:BE48"/>
    <mergeCell ref="BF48:BG48"/>
    <mergeCell ref="AJ50:AL50"/>
    <mergeCell ref="AM50:AN50"/>
    <mergeCell ref="AR50:BA50"/>
    <mergeCell ref="BB50:BE50"/>
    <mergeCell ref="BF50:BG50"/>
    <mergeCell ref="BB49:BE49"/>
    <mergeCell ref="BF49:BG49"/>
    <mergeCell ref="AO46:AO50"/>
    <mergeCell ref="AR46:BA46"/>
    <mergeCell ref="BB46:BE46"/>
    <mergeCell ref="V41:V45"/>
    <mergeCell ref="BH46:BH50"/>
    <mergeCell ref="Y47:AB48"/>
    <mergeCell ref="AJ47:AL47"/>
    <mergeCell ref="AM47:AN47"/>
    <mergeCell ref="AQ47:AQ48"/>
    <mergeCell ref="AR47:BA47"/>
    <mergeCell ref="V46:V50"/>
    <mergeCell ref="Y46:AB46"/>
    <mergeCell ref="AG46:AI46"/>
    <mergeCell ref="AJ51:AL51"/>
    <mergeCell ref="B46:C50"/>
    <mergeCell ref="D46:E50"/>
    <mergeCell ref="F46:G50"/>
    <mergeCell ref="H46:I50"/>
    <mergeCell ref="J46:K50"/>
    <mergeCell ref="L46:M50"/>
    <mergeCell ref="N46:O50"/>
    <mergeCell ref="P46:Q50"/>
    <mergeCell ref="U46:U50"/>
    <mergeCell ref="BH51:BH55"/>
    <mergeCell ref="BF46:BG46"/>
    <mergeCell ref="AM49:AN49"/>
    <mergeCell ref="BB54:BE54"/>
    <mergeCell ref="BF54:BG54"/>
    <mergeCell ref="AM55:AN55"/>
    <mergeCell ref="AR55:BA55"/>
    <mergeCell ref="BB55:BE55"/>
    <mergeCell ref="AR43:BA43"/>
    <mergeCell ref="AM45:AN45"/>
    <mergeCell ref="AR45:BA45"/>
    <mergeCell ref="BH41:BH45"/>
    <mergeCell ref="AM52:AN52"/>
    <mergeCell ref="AQ52:AQ53"/>
    <mergeCell ref="AR52:BA52"/>
    <mergeCell ref="AQ49:AQ50"/>
    <mergeCell ref="AR49:BA49"/>
    <mergeCell ref="BF52:BG52"/>
    <mergeCell ref="AM53:AN53"/>
    <mergeCell ref="AR53:BA53"/>
    <mergeCell ref="BB53:BE53"/>
    <mergeCell ref="BF53:BG53"/>
    <mergeCell ref="BH56:BH60"/>
    <mergeCell ref="Y57:AB58"/>
    <mergeCell ref="AJ57:AL57"/>
    <mergeCell ref="AM57:AN57"/>
    <mergeCell ref="AQ57:AQ58"/>
    <mergeCell ref="AR57:BA57"/>
    <mergeCell ref="BB57:BE57"/>
    <mergeCell ref="BF57:BG57"/>
    <mergeCell ref="Y56:AB56"/>
    <mergeCell ref="AG56:AI56"/>
    <mergeCell ref="AM54:AN54"/>
    <mergeCell ref="AQ54:AQ55"/>
    <mergeCell ref="AR54:BA54"/>
    <mergeCell ref="AO51:AO55"/>
    <mergeCell ref="AR51:BA51"/>
    <mergeCell ref="BB51:BE51"/>
    <mergeCell ref="BF51:BG51"/>
    <mergeCell ref="BF55:BG55"/>
    <mergeCell ref="BB56:BE56"/>
    <mergeCell ref="BF56:BG56"/>
    <mergeCell ref="BB52:BE52"/>
    <mergeCell ref="BB58:BE58"/>
    <mergeCell ref="B51:C55"/>
    <mergeCell ref="D51:E55"/>
    <mergeCell ref="F51:G55"/>
    <mergeCell ref="H51:I55"/>
    <mergeCell ref="J51:K55"/>
    <mergeCell ref="L51:M55"/>
    <mergeCell ref="N51:O55"/>
    <mergeCell ref="B56:C60"/>
    <mergeCell ref="D56:E60"/>
    <mergeCell ref="F56:G60"/>
    <mergeCell ref="H56:I60"/>
    <mergeCell ref="J56:K60"/>
    <mergeCell ref="L56:M60"/>
    <mergeCell ref="AJ54:AL54"/>
    <mergeCell ref="AJ55:AL55"/>
    <mergeCell ref="V56:V60"/>
    <mergeCell ref="AJ53:AL53"/>
    <mergeCell ref="AJ52:AL52"/>
    <mergeCell ref="N56:O60"/>
    <mergeCell ref="P56:Q60"/>
    <mergeCell ref="U56:U60"/>
    <mergeCell ref="P51:Q55"/>
    <mergeCell ref="U51:U55"/>
    <mergeCell ref="V51:V55"/>
    <mergeCell ref="Y51:AB51"/>
    <mergeCell ref="AG51:AI51"/>
    <mergeCell ref="Y52:AB53"/>
    <mergeCell ref="Y54:AB55"/>
    <mergeCell ref="Y59:AB60"/>
    <mergeCell ref="AJ59:AL59"/>
    <mergeCell ref="AJ60:AL60"/>
    <mergeCell ref="AJ56:AL56"/>
    <mergeCell ref="AJ61:AL61"/>
    <mergeCell ref="Y64:AB65"/>
    <mergeCell ref="AJ64:AL64"/>
    <mergeCell ref="BB62:BE62"/>
    <mergeCell ref="BF62:BG62"/>
    <mergeCell ref="AJ63:AL63"/>
    <mergeCell ref="AM63:AN63"/>
    <mergeCell ref="AR63:BA63"/>
    <mergeCell ref="BB63:BE63"/>
    <mergeCell ref="BF63:BG63"/>
    <mergeCell ref="BH61:BH65"/>
    <mergeCell ref="Y62:AB63"/>
    <mergeCell ref="AJ62:AL62"/>
    <mergeCell ref="AM62:AN62"/>
    <mergeCell ref="AQ62:AQ63"/>
    <mergeCell ref="AR62:BA62"/>
    <mergeCell ref="BB60:BE60"/>
    <mergeCell ref="BF60:BG60"/>
    <mergeCell ref="AO56:AO60"/>
    <mergeCell ref="AR56:BA56"/>
    <mergeCell ref="AJ58:AL58"/>
    <mergeCell ref="AM58:AN58"/>
    <mergeCell ref="AR58:BA58"/>
    <mergeCell ref="AM60:AN60"/>
    <mergeCell ref="AR60:BA60"/>
    <mergeCell ref="BF58:BG58"/>
    <mergeCell ref="AM59:AN59"/>
    <mergeCell ref="AQ59:AQ60"/>
    <mergeCell ref="AR59:BA59"/>
    <mergeCell ref="BB59:BE59"/>
    <mergeCell ref="BF59:BG59"/>
    <mergeCell ref="V61:V65"/>
    <mergeCell ref="Y61:AB61"/>
    <mergeCell ref="AG61:AI61"/>
    <mergeCell ref="AJ66:AL66"/>
    <mergeCell ref="B61:C65"/>
    <mergeCell ref="D61:E65"/>
    <mergeCell ref="F61:G65"/>
    <mergeCell ref="H61:I65"/>
    <mergeCell ref="J61:K65"/>
    <mergeCell ref="L61:M65"/>
    <mergeCell ref="N61:O65"/>
    <mergeCell ref="P61:Q65"/>
    <mergeCell ref="U61:U65"/>
    <mergeCell ref="BF67:BG67"/>
    <mergeCell ref="AJ68:AL68"/>
    <mergeCell ref="AM68:AN68"/>
    <mergeCell ref="AR68:BA68"/>
    <mergeCell ref="BB68:BE68"/>
    <mergeCell ref="BF68:BG68"/>
    <mergeCell ref="P66:Q70"/>
    <mergeCell ref="U66:U70"/>
    <mergeCell ref="V66:V70"/>
    <mergeCell ref="Y66:AB66"/>
    <mergeCell ref="AG66:AI66"/>
    <mergeCell ref="Y67:AB68"/>
    <mergeCell ref="Y69:AB70"/>
    <mergeCell ref="AJ65:AL65"/>
    <mergeCell ref="AM65:AN65"/>
    <mergeCell ref="AR65:BA65"/>
    <mergeCell ref="BB65:BE65"/>
    <mergeCell ref="BF65:BG65"/>
    <mergeCell ref="B66:C70"/>
    <mergeCell ref="BH66:BH70"/>
    <mergeCell ref="AJ67:AL67"/>
    <mergeCell ref="AM67:AN67"/>
    <mergeCell ref="AQ67:AQ68"/>
    <mergeCell ref="AR67:BA67"/>
    <mergeCell ref="BF61:BG61"/>
    <mergeCell ref="AM64:AN64"/>
    <mergeCell ref="AQ64:AQ65"/>
    <mergeCell ref="AR64:BA64"/>
    <mergeCell ref="BB64:BE64"/>
    <mergeCell ref="BF64:BG64"/>
    <mergeCell ref="AO61:AO65"/>
    <mergeCell ref="AR61:BA61"/>
    <mergeCell ref="BB61:BE61"/>
    <mergeCell ref="N71:O75"/>
    <mergeCell ref="P71:Q75"/>
    <mergeCell ref="U71:U75"/>
    <mergeCell ref="BF69:BG69"/>
    <mergeCell ref="BF75:BG75"/>
    <mergeCell ref="BF66:BG66"/>
    <mergeCell ref="BF70:BG70"/>
    <mergeCell ref="BF71:BG71"/>
    <mergeCell ref="BF73:BG73"/>
    <mergeCell ref="AR74:BA74"/>
    <mergeCell ref="BB74:BE74"/>
    <mergeCell ref="BF74:BG74"/>
    <mergeCell ref="AJ75:AL75"/>
    <mergeCell ref="AJ71:AL71"/>
    <mergeCell ref="AO71:AO75"/>
    <mergeCell ref="AR71:BA71"/>
    <mergeCell ref="AJ73:AL73"/>
    <mergeCell ref="AM73:AN73"/>
    <mergeCell ref="D66:E70"/>
    <mergeCell ref="F66:G70"/>
    <mergeCell ref="H66:I70"/>
    <mergeCell ref="J66:K70"/>
    <mergeCell ref="L66:M70"/>
    <mergeCell ref="N66:O70"/>
    <mergeCell ref="B71:C75"/>
    <mergeCell ref="D71:E75"/>
    <mergeCell ref="F71:G75"/>
    <mergeCell ref="H71:I75"/>
    <mergeCell ref="J71:K75"/>
    <mergeCell ref="L71:M75"/>
    <mergeCell ref="AJ69:AL69"/>
    <mergeCell ref="AM69:AN69"/>
    <mergeCell ref="AQ69:AQ70"/>
    <mergeCell ref="AR69:BA69"/>
    <mergeCell ref="BB69:BE69"/>
    <mergeCell ref="AJ70:AL70"/>
    <mergeCell ref="AM70:AN70"/>
    <mergeCell ref="AR70:BA70"/>
    <mergeCell ref="BB70:BE70"/>
    <mergeCell ref="BB75:BE75"/>
    <mergeCell ref="AO66:AO70"/>
    <mergeCell ref="AR66:BA66"/>
    <mergeCell ref="BB66:BE66"/>
    <mergeCell ref="BB71:BE71"/>
    <mergeCell ref="BB67:BE67"/>
    <mergeCell ref="BB73:BE73"/>
    <mergeCell ref="Y74:AB75"/>
    <mergeCell ref="AJ74:AL74"/>
    <mergeCell ref="AM74:AN74"/>
    <mergeCell ref="AQ74:AQ75"/>
    <mergeCell ref="Y72:AB73"/>
    <mergeCell ref="AJ72:AL72"/>
    <mergeCell ref="AM72:AN72"/>
    <mergeCell ref="AQ72:AQ73"/>
    <mergeCell ref="AR72:BA72"/>
    <mergeCell ref="BB72:BE72"/>
    <mergeCell ref="BF72:BG72"/>
    <mergeCell ref="Y71:AB71"/>
    <mergeCell ref="AG71:AI71"/>
    <mergeCell ref="AJ76:AL76"/>
    <mergeCell ref="Y79:AB80"/>
    <mergeCell ref="AJ79:AL79"/>
    <mergeCell ref="BB77:BE77"/>
    <mergeCell ref="BF77:BG77"/>
    <mergeCell ref="AJ78:AL78"/>
    <mergeCell ref="AM78:AN78"/>
    <mergeCell ref="AR78:BA78"/>
    <mergeCell ref="BB78:BE78"/>
    <mergeCell ref="BF78:BG78"/>
    <mergeCell ref="AJ80:AL80"/>
    <mergeCell ref="AM80:AN80"/>
    <mergeCell ref="AR80:BA80"/>
    <mergeCell ref="BB80:BE80"/>
    <mergeCell ref="BF80:BG80"/>
    <mergeCell ref="BB79:BE79"/>
    <mergeCell ref="BF79:BG79"/>
    <mergeCell ref="AO76:AO80"/>
    <mergeCell ref="AR76:BA76"/>
    <mergeCell ref="BB76:BE76"/>
    <mergeCell ref="V71:V75"/>
    <mergeCell ref="BH76:BH80"/>
    <mergeCell ref="Y77:AB78"/>
    <mergeCell ref="AJ77:AL77"/>
    <mergeCell ref="AM77:AN77"/>
    <mergeCell ref="AQ77:AQ78"/>
    <mergeCell ref="AR77:BA77"/>
    <mergeCell ref="V76:V80"/>
    <mergeCell ref="Y76:AB76"/>
    <mergeCell ref="AG76:AI76"/>
    <mergeCell ref="AJ81:AL81"/>
    <mergeCell ref="B76:C80"/>
    <mergeCell ref="D76:E80"/>
    <mergeCell ref="F76:G80"/>
    <mergeCell ref="H76:I80"/>
    <mergeCell ref="J76:K80"/>
    <mergeCell ref="L76:M80"/>
    <mergeCell ref="N76:O80"/>
    <mergeCell ref="P76:Q80"/>
    <mergeCell ref="U76:U80"/>
    <mergeCell ref="BH81:BH85"/>
    <mergeCell ref="BF76:BG76"/>
    <mergeCell ref="AM79:AN79"/>
    <mergeCell ref="BB84:BE84"/>
    <mergeCell ref="BF84:BG84"/>
    <mergeCell ref="AM85:AN85"/>
    <mergeCell ref="AR85:BA85"/>
    <mergeCell ref="BB85:BE85"/>
    <mergeCell ref="AR73:BA73"/>
    <mergeCell ref="AM75:AN75"/>
    <mergeCell ref="AR75:BA75"/>
    <mergeCell ref="BH71:BH75"/>
    <mergeCell ref="AM82:AN82"/>
    <mergeCell ref="AQ82:AQ83"/>
    <mergeCell ref="AR82:BA82"/>
    <mergeCell ref="AQ79:AQ80"/>
    <mergeCell ref="AR79:BA79"/>
    <mergeCell ref="BF82:BG82"/>
    <mergeCell ref="AM83:AN83"/>
    <mergeCell ref="AR83:BA83"/>
    <mergeCell ref="BB83:BE83"/>
    <mergeCell ref="BF83:BG83"/>
    <mergeCell ref="BH86:BH90"/>
    <mergeCell ref="Y87:AB88"/>
    <mergeCell ref="AJ87:AL87"/>
    <mergeCell ref="AM87:AN87"/>
    <mergeCell ref="AQ87:AQ88"/>
    <mergeCell ref="AR87:BA87"/>
    <mergeCell ref="BB87:BE87"/>
    <mergeCell ref="BF87:BG87"/>
    <mergeCell ref="Y86:AB86"/>
    <mergeCell ref="AG86:AI86"/>
    <mergeCell ref="AM84:AN84"/>
    <mergeCell ref="AQ84:AQ85"/>
    <mergeCell ref="AR84:BA84"/>
    <mergeCell ref="AO81:AO85"/>
    <mergeCell ref="AR81:BA81"/>
    <mergeCell ref="BB81:BE81"/>
    <mergeCell ref="BF81:BG81"/>
    <mergeCell ref="BF85:BG85"/>
    <mergeCell ref="BB86:BE86"/>
    <mergeCell ref="BF86:BG86"/>
    <mergeCell ref="BB82:BE82"/>
    <mergeCell ref="BB88:BE88"/>
    <mergeCell ref="B81:C85"/>
    <mergeCell ref="D81:E85"/>
    <mergeCell ref="F81:G85"/>
    <mergeCell ref="H81:I85"/>
    <mergeCell ref="J81:K85"/>
    <mergeCell ref="L81:M85"/>
    <mergeCell ref="N81:O85"/>
    <mergeCell ref="B86:C90"/>
    <mergeCell ref="D86:E90"/>
    <mergeCell ref="F86:G90"/>
    <mergeCell ref="H86:I90"/>
    <mergeCell ref="J86:K90"/>
    <mergeCell ref="L86:M90"/>
    <mergeCell ref="AJ84:AL84"/>
    <mergeCell ref="AJ85:AL85"/>
    <mergeCell ref="V86:V90"/>
    <mergeCell ref="AJ83:AL83"/>
    <mergeCell ref="AJ82:AL82"/>
    <mergeCell ref="N86:O90"/>
    <mergeCell ref="P86:Q90"/>
    <mergeCell ref="U86:U90"/>
    <mergeCell ref="P81:Q85"/>
    <mergeCell ref="U81:U85"/>
    <mergeCell ref="V81:V85"/>
    <mergeCell ref="Y81:AB81"/>
    <mergeCell ref="AG81:AI81"/>
    <mergeCell ref="Y82:AB83"/>
    <mergeCell ref="Y84:AB85"/>
    <mergeCell ref="Y89:AB90"/>
    <mergeCell ref="AJ89:AL89"/>
    <mergeCell ref="AJ90:AL90"/>
    <mergeCell ref="AJ86:AL86"/>
    <mergeCell ref="AJ91:AL91"/>
    <mergeCell ref="Y94:AB95"/>
    <mergeCell ref="AJ94:AL94"/>
    <mergeCell ref="BB92:BE92"/>
    <mergeCell ref="BF92:BG92"/>
    <mergeCell ref="AJ93:AL93"/>
    <mergeCell ref="AM93:AN93"/>
    <mergeCell ref="AR93:BA93"/>
    <mergeCell ref="BB93:BE93"/>
    <mergeCell ref="BF93:BG93"/>
    <mergeCell ref="BH91:BH95"/>
    <mergeCell ref="Y92:AB93"/>
    <mergeCell ref="AJ92:AL92"/>
    <mergeCell ref="AM92:AN92"/>
    <mergeCell ref="AQ92:AQ93"/>
    <mergeCell ref="AR92:BA92"/>
    <mergeCell ref="BB90:BE90"/>
    <mergeCell ref="BF90:BG90"/>
    <mergeCell ref="AO86:AO90"/>
    <mergeCell ref="AR86:BA86"/>
    <mergeCell ref="AJ88:AL88"/>
    <mergeCell ref="AM88:AN88"/>
    <mergeCell ref="AR88:BA88"/>
    <mergeCell ref="AM90:AN90"/>
    <mergeCell ref="AR90:BA90"/>
    <mergeCell ref="BF88:BG88"/>
    <mergeCell ref="AM89:AN89"/>
    <mergeCell ref="AQ89:AQ90"/>
    <mergeCell ref="AR89:BA89"/>
    <mergeCell ref="BB89:BE89"/>
    <mergeCell ref="BF89:BG89"/>
    <mergeCell ref="V91:V95"/>
    <mergeCell ref="Y91:AB91"/>
    <mergeCell ref="AG91:AI91"/>
    <mergeCell ref="AJ96:AL96"/>
    <mergeCell ref="B91:C95"/>
    <mergeCell ref="D91:E95"/>
    <mergeCell ref="F91:G95"/>
    <mergeCell ref="H91:I95"/>
    <mergeCell ref="J91:K95"/>
    <mergeCell ref="L91:M95"/>
    <mergeCell ref="N91:O95"/>
    <mergeCell ref="P91:Q95"/>
    <mergeCell ref="U91:U95"/>
    <mergeCell ref="BF97:BG97"/>
    <mergeCell ref="AJ98:AL98"/>
    <mergeCell ref="AM98:AN98"/>
    <mergeCell ref="AR98:BA98"/>
    <mergeCell ref="BB98:BE98"/>
    <mergeCell ref="BF98:BG98"/>
    <mergeCell ref="P96:Q100"/>
    <mergeCell ref="U96:U100"/>
    <mergeCell ref="V96:V100"/>
    <mergeCell ref="Y96:AB96"/>
    <mergeCell ref="AG96:AI96"/>
    <mergeCell ref="Y97:AB98"/>
    <mergeCell ref="Y99:AB100"/>
    <mergeCell ref="AJ95:AL95"/>
    <mergeCell ref="AM95:AN95"/>
    <mergeCell ref="AR95:BA95"/>
    <mergeCell ref="BB95:BE95"/>
    <mergeCell ref="BF95:BG95"/>
    <mergeCell ref="B96:C100"/>
    <mergeCell ref="BH96:BH100"/>
    <mergeCell ref="AJ97:AL97"/>
    <mergeCell ref="AM97:AN97"/>
    <mergeCell ref="AQ97:AQ98"/>
    <mergeCell ref="AR97:BA97"/>
    <mergeCell ref="BF91:BG91"/>
    <mergeCell ref="AM94:AN94"/>
    <mergeCell ref="AQ94:AQ95"/>
    <mergeCell ref="AR94:BA94"/>
    <mergeCell ref="BB94:BE94"/>
    <mergeCell ref="BF94:BG94"/>
    <mergeCell ref="AO91:AO95"/>
    <mergeCell ref="AR91:BA91"/>
    <mergeCell ref="BB91:BE91"/>
    <mergeCell ref="N101:O105"/>
    <mergeCell ref="P101:Q105"/>
    <mergeCell ref="U101:U105"/>
    <mergeCell ref="BF99:BG99"/>
    <mergeCell ref="BF105:BG105"/>
    <mergeCell ref="BF96:BG96"/>
    <mergeCell ref="BF100:BG100"/>
    <mergeCell ref="BF101:BG101"/>
    <mergeCell ref="BF103:BG103"/>
    <mergeCell ref="AR104:BA104"/>
    <mergeCell ref="BB104:BE104"/>
    <mergeCell ref="BF104:BG104"/>
    <mergeCell ref="AJ105:AL105"/>
    <mergeCell ref="AJ101:AL101"/>
    <mergeCell ref="AO101:AO105"/>
    <mergeCell ref="AR101:BA101"/>
    <mergeCell ref="AJ103:AL103"/>
    <mergeCell ref="AM103:AN103"/>
    <mergeCell ref="D96:E100"/>
    <mergeCell ref="F96:G100"/>
    <mergeCell ref="H96:I100"/>
    <mergeCell ref="J96:K100"/>
    <mergeCell ref="L96:M100"/>
    <mergeCell ref="N96:O100"/>
    <mergeCell ref="B101:C105"/>
    <mergeCell ref="D101:E105"/>
    <mergeCell ref="F101:G105"/>
    <mergeCell ref="H101:I105"/>
    <mergeCell ref="J101:K105"/>
    <mergeCell ref="L101:M105"/>
    <mergeCell ref="AJ99:AL99"/>
    <mergeCell ref="AM99:AN99"/>
    <mergeCell ref="AQ99:AQ100"/>
    <mergeCell ref="AR99:BA99"/>
    <mergeCell ref="BB99:BE99"/>
    <mergeCell ref="AJ100:AL100"/>
    <mergeCell ref="AM100:AN100"/>
    <mergeCell ref="AR100:BA100"/>
    <mergeCell ref="BB100:BE100"/>
    <mergeCell ref="BB105:BE105"/>
    <mergeCell ref="AO96:AO100"/>
    <mergeCell ref="AR96:BA96"/>
    <mergeCell ref="BB96:BE96"/>
    <mergeCell ref="BB101:BE101"/>
    <mergeCell ref="BB97:BE97"/>
    <mergeCell ref="BB103:BE103"/>
    <mergeCell ref="Y104:AB105"/>
    <mergeCell ref="AJ104:AL104"/>
    <mergeCell ref="AM104:AN104"/>
    <mergeCell ref="AQ104:AQ105"/>
    <mergeCell ref="V101:V105"/>
    <mergeCell ref="BH106:BH110"/>
    <mergeCell ref="Y107:AB108"/>
    <mergeCell ref="AJ107:AL107"/>
    <mergeCell ref="AM107:AN107"/>
    <mergeCell ref="AQ107:AQ108"/>
    <mergeCell ref="AR107:BA107"/>
    <mergeCell ref="P106:Q110"/>
    <mergeCell ref="U106:U110"/>
    <mergeCell ref="B106:C110"/>
    <mergeCell ref="D106:E110"/>
    <mergeCell ref="F106:G110"/>
    <mergeCell ref="H106:I110"/>
    <mergeCell ref="J106:K110"/>
    <mergeCell ref="L106:M110"/>
    <mergeCell ref="AR103:BA103"/>
    <mergeCell ref="AM105:AN105"/>
    <mergeCell ref="AR105:BA105"/>
    <mergeCell ref="BH101:BH105"/>
    <mergeCell ref="Y102:AB103"/>
    <mergeCell ref="AJ102:AL102"/>
    <mergeCell ref="AM102:AN102"/>
    <mergeCell ref="AQ102:AQ103"/>
    <mergeCell ref="AR102:BA102"/>
    <mergeCell ref="BB102:BE102"/>
    <mergeCell ref="BF102:BG102"/>
    <mergeCell ref="Y101:AB101"/>
    <mergeCell ref="AG101:AI101"/>
    <mergeCell ref="BB107:BE107"/>
    <mergeCell ref="BF107:BG107"/>
    <mergeCell ref="AJ108:AL108"/>
    <mergeCell ref="AM108:AN108"/>
    <mergeCell ref="Y114:AB115"/>
    <mergeCell ref="AJ110:AL110"/>
    <mergeCell ref="AM110:AN110"/>
    <mergeCell ref="AR110:BA110"/>
    <mergeCell ref="BB110:BE110"/>
    <mergeCell ref="BF110:BG110"/>
    <mergeCell ref="V106:V110"/>
    <mergeCell ref="Y106:AB106"/>
    <mergeCell ref="AG106:AI106"/>
    <mergeCell ref="AJ106:AL106"/>
    <mergeCell ref="Y109:AB110"/>
    <mergeCell ref="AJ109:AL109"/>
    <mergeCell ref="N106:O110"/>
    <mergeCell ref="AR108:BA108"/>
    <mergeCell ref="BB108:BE108"/>
    <mergeCell ref="BF108:BG108"/>
    <mergeCell ref="AO106:AO110"/>
    <mergeCell ref="AR106:BA106"/>
    <mergeCell ref="BB106:BE106"/>
    <mergeCell ref="AM115:AN115"/>
    <mergeCell ref="AR115:BA115"/>
    <mergeCell ref="BB115:BE115"/>
    <mergeCell ref="BF115:BG115"/>
    <mergeCell ref="BH111:BH115"/>
    <mergeCell ref="AJ112:AL112"/>
    <mergeCell ref="AM112:AN112"/>
    <mergeCell ref="AQ112:AQ113"/>
    <mergeCell ref="AR112:BA112"/>
    <mergeCell ref="BB116:BE116"/>
    <mergeCell ref="BF116:BG116"/>
    <mergeCell ref="BF106:BG106"/>
    <mergeCell ref="AM109:AN109"/>
    <mergeCell ref="AQ109:AQ110"/>
    <mergeCell ref="AR109:BA109"/>
    <mergeCell ref="BB109:BE109"/>
    <mergeCell ref="BF109:BG109"/>
    <mergeCell ref="BB112:BE112"/>
    <mergeCell ref="BF112:BG112"/>
    <mergeCell ref="L116:M120"/>
    <mergeCell ref="N116:O120"/>
    <mergeCell ref="P116:Q120"/>
    <mergeCell ref="U116:U120"/>
    <mergeCell ref="AR119:BA119"/>
    <mergeCell ref="BB119:BE119"/>
    <mergeCell ref="BF119:BG119"/>
    <mergeCell ref="AJ120:AL120"/>
    <mergeCell ref="AJ116:AL116"/>
    <mergeCell ref="AO116:AO120"/>
    <mergeCell ref="AR116:BA116"/>
    <mergeCell ref="AJ118:AL118"/>
    <mergeCell ref="AM118:AN118"/>
    <mergeCell ref="AR118:BA118"/>
    <mergeCell ref="AM120:AN120"/>
    <mergeCell ref="BH116:BH120"/>
    <mergeCell ref="Y117:AB118"/>
    <mergeCell ref="B116:C120"/>
    <mergeCell ref="D116:E120"/>
    <mergeCell ref="F116:G120"/>
    <mergeCell ref="H116:I120"/>
    <mergeCell ref="J116:K120"/>
    <mergeCell ref="AO111:AO115"/>
    <mergeCell ref="AR111:BA111"/>
    <mergeCell ref="BB111:BE111"/>
    <mergeCell ref="BF111:BG111"/>
    <mergeCell ref="AJ114:AL114"/>
    <mergeCell ref="AM114:AN114"/>
    <mergeCell ref="AQ114:AQ115"/>
    <mergeCell ref="AR114:BA114"/>
    <mergeCell ref="BB114:BE114"/>
    <mergeCell ref="BF114:BG114"/>
    <mergeCell ref="BB118:BE118"/>
    <mergeCell ref="BF118:BG118"/>
    <mergeCell ref="Y119:AB120"/>
    <mergeCell ref="AJ119:AL119"/>
    <mergeCell ref="AM119:AN119"/>
    <mergeCell ref="AQ119:AQ120"/>
    <mergeCell ref="AJ113:AL113"/>
    <mergeCell ref="AM113:AN113"/>
    <mergeCell ref="AR113:BA113"/>
    <mergeCell ref="BB113:BE113"/>
    <mergeCell ref="BF113:BG113"/>
    <mergeCell ref="AJ111:AL111"/>
    <mergeCell ref="N111:O115"/>
    <mergeCell ref="V111:V115"/>
    <mergeCell ref="Y111:AB111"/>
    <mergeCell ref="AG111:AI111"/>
    <mergeCell ref="Y112:AB113"/>
    <mergeCell ref="BF151:BG151"/>
    <mergeCell ref="B156:C160"/>
    <mergeCell ref="D156:E160"/>
    <mergeCell ref="BB152:BE152"/>
    <mergeCell ref="BF152:BG152"/>
    <mergeCell ref="AJ153:AL153"/>
    <mergeCell ref="N151:O155"/>
    <mergeCell ref="P151:Q155"/>
    <mergeCell ref="U151:U155"/>
    <mergeCell ref="V151:V155"/>
    <mergeCell ref="Y151:AB151"/>
    <mergeCell ref="AG151:AI151"/>
    <mergeCell ref="B151:C155"/>
    <mergeCell ref="D151:E155"/>
    <mergeCell ref="F151:G155"/>
    <mergeCell ref="H151:I155"/>
    <mergeCell ref="J151:K155"/>
    <mergeCell ref="L151:M155"/>
    <mergeCell ref="BF154:BG154"/>
    <mergeCell ref="AJ155:AL155"/>
    <mergeCell ref="AM155:AN155"/>
    <mergeCell ref="AR155:BA155"/>
    <mergeCell ref="BB155:BE155"/>
    <mergeCell ref="BF155:BG155"/>
    <mergeCell ref="AM153:AN153"/>
    <mergeCell ref="AR153:BA153"/>
    <mergeCell ref="BB153:BE153"/>
    <mergeCell ref="BF153:BG153"/>
    <mergeCell ref="Y154:AB155"/>
    <mergeCell ref="AJ154:AL154"/>
    <mergeCell ref="AM154:AN154"/>
    <mergeCell ref="AQ154:AQ155"/>
    <mergeCell ref="BC172:BG172"/>
    <mergeCell ref="B173:N173"/>
    <mergeCell ref="O173:P173"/>
    <mergeCell ref="AR120:BA120"/>
    <mergeCell ref="BB120:BE120"/>
    <mergeCell ref="BF120:BG120"/>
    <mergeCell ref="Y171:AH171"/>
    <mergeCell ref="AI171:AL171"/>
    <mergeCell ref="AP171:AR171"/>
    <mergeCell ref="V116:V120"/>
    <mergeCell ref="AJ195:AK199"/>
    <mergeCell ref="AC196:AI196"/>
    <mergeCell ref="AC197:AI197"/>
    <mergeCell ref="AC198:AI198"/>
    <mergeCell ref="AC199:AI199"/>
    <mergeCell ref="B172:N172"/>
    <mergeCell ref="O172:P172"/>
    <mergeCell ref="AK172:AM172"/>
    <mergeCell ref="AM179:AO179"/>
    <mergeCell ref="AM180:AO180"/>
    <mergeCell ref="AJ117:AL117"/>
    <mergeCell ref="AM117:AN117"/>
    <mergeCell ref="AQ117:AQ118"/>
    <mergeCell ref="AR117:BA117"/>
    <mergeCell ref="BB117:BE117"/>
    <mergeCell ref="BF117:BG117"/>
    <mergeCell ref="Y116:AB116"/>
    <mergeCell ref="AG116:AI116"/>
    <mergeCell ref="AJ151:AL151"/>
    <mergeCell ref="AO151:AO155"/>
    <mergeCell ref="AR151:BA151"/>
    <mergeCell ref="BB151:BE151"/>
    <mergeCell ref="B9:J9"/>
    <mergeCell ref="B10:I10"/>
    <mergeCell ref="J186:P186"/>
    <mergeCell ref="AB204:AE204"/>
    <mergeCell ref="AB205:AE205"/>
    <mergeCell ref="AB206:AE206"/>
    <mergeCell ref="E182:L182"/>
    <mergeCell ref="M182:P182"/>
    <mergeCell ref="W182:X182"/>
    <mergeCell ref="Y182:AC182"/>
    <mergeCell ref="AC195:AI195"/>
    <mergeCell ref="N176:Q176"/>
    <mergeCell ref="N177:P177"/>
    <mergeCell ref="E179:L179"/>
    <mergeCell ref="M179:P179"/>
    <mergeCell ref="S179:S181"/>
    <mergeCell ref="W179:AA180"/>
    <mergeCell ref="E181:L181"/>
    <mergeCell ref="M181:P181"/>
    <mergeCell ref="AB179:AL179"/>
    <mergeCell ref="E180:L180"/>
    <mergeCell ref="M180:P180"/>
    <mergeCell ref="AB180:AL180"/>
    <mergeCell ref="B111:C115"/>
    <mergeCell ref="D111:E115"/>
    <mergeCell ref="F111:G115"/>
    <mergeCell ref="H111:I115"/>
    <mergeCell ref="J111:K115"/>
    <mergeCell ref="L111:M115"/>
    <mergeCell ref="AJ115:AL115"/>
    <mergeCell ref="P111:Q115"/>
    <mergeCell ref="U111:U115"/>
  </mergeCells>
  <phoneticPr fontId="3"/>
  <conditionalFormatting sqref="B10">
    <cfRule type="expression" dxfId="48" priority="2">
      <formula>$B$10=""</formula>
    </cfRule>
  </conditionalFormatting>
  <conditionalFormatting sqref="D21">
    <cfRule type="containsBlanks" dxfId="47" priority="34">
      <formula>LEN(TRIM(D21))=0</formula>
    </cfRule>
  </conditionalFormatting>
  <conditionalFormatting sqref="D26 D31 D36 D41 D46 D51 D56 D61 D66 D71 D76 D81 D86 D91 D96 D101 D106 D111 D116">
    <cfRule type="containsBlanks" dxfId="46" priority="24">
      <formula>LEN(TRIM(D26))=0</formula>
    </cfRule>
  </conditionalFormatting>
  <conditionalFormatting sqref="D121 D126 D131 D136 D141 D146">
    <cfRule type="containsBlanks" dxfId="45" priority="10">
      <formula>LEN(TRIM(D121))=0</formula>
    </cfRule>
  </conditionalFormatting>
  <conditionalFormatting sqref="D151 D156 D161 D166">
    <cfRule type="containsBlanks" dxfId="44" priority="17">
      <formula>LEN(TRIM(D151))=0</formula>
    </cfRule>
  </conditionalFormatting>
  <conditionalFormatting sqref="D186:H186">
    <cfRule type="expression" dxfId="43" priority="1">
      <formula>AND($S$5="集合",$D$35="")</formula>
    </cfRule>
  </conditionalFormatting>
  <conditionalFormatting sqref="F21">
    <cfRule type="containsBlanks" dxfId="42" priority="30">
      <formula>LEN(TRIM(F21))=0</formula>
    </cfRule>
  </conditionalFormatting>
  <conditionalFormatting sqref="F26 F31 F36 F41 F46 F51 F56 F61 F66 F71 F76 F81 F86 F91 F96 F101 F106 F111 F116">
    <cfRule type="containsBlanks" dxfId="41" priority="23">
      <formula>LEN(TRIM(F26))=0</formula>
    </cfRule>
  </conditionalFormatting>
  <conditionalFormatting sqref="F121 F126 F131 F136 F141 F146">
    <cfRule type="containsBlanks" dxfId="40" priority="9">
      <formula>LEN(TRIM(F121))=0</formula>
    </cfRule>
  </conditionalFormatting>
  <conditionalFormatting sqref="F151 F156 F161 F166">
    <cfRule type="containsBlanks" dxfId="39" priority="16">
      <formula>LEN(TRIM(F151))=0</formula>
    </cfRule>
  </conditionalFormatting>
  <conditionalFormatting sqref="G15">
    <cfRule type="containsBlanks" dxfId="38" priority="32">
      <formula>LEN(TRIM(G15))=0</formula>
    </cfRule>
  </conditionalFormatting>
  <conditionalFormatting sqref="H21">
    <cfRule type="containsBlanks" dxfId="37" priority="29">
      <formula>LEN(TRIM(H21))=0</formula>
    </cfRule>
  </conditionalFormatting>
  <conditionalFormatting sqref="H26 H31 H36 H41 H46 H51 H56 H61 H66 H71 H76 H81 H86 H91 H96 H101 H106 H111 H116">
    <cfRule type="containsBlanks" dxfId="36" priority="22">
      <formula>LEN(TRIM(H26))=0</formula>
    </cfRule>
  </conditionalFormatting>
  <conditionalFormatting sqref="H121 H126 H131 H136 H141 H146">
    <cfRule type="containsBlanks" dxfId="35" priority="8">
      <formula>LEN(TRIM(H121))=0</formula>
    </cfRule>
  </conditionalFormatting>
  <conditionalFormatting sqref="H151 H156 H161 H166">
    <cfRule type="containsBlanks" dxfId="34" priority="15">
      <formula>LEN(TRIM(H151))=0</formula>
    </cfRule>
  </conditionalFormatting>
  <conditionalFormatting sqref="J21">
    <cfRule type="containsBlanks" dxfId="33" priority="28">
      <formula>LEN(TRIM(J21))=0</formula>
    </cfRule>
  </conditionalFormatting>
  <conditionalFormatting sqref="J26 J31 J36 J41 J46 J51 J56 J61 J66 J71 J76 J81 J86 J91 J96 J101 J106 J111 J116">
    <cfRule type="containsBlanks" dxfId="32" priority="21">
      <formula>LEN(TRIM(J26))=0</formula>
    </cfRule>
  </conditionalFormatting>
  <conditionalFormatting sqref="J121 J126 J131 J136 J141 J146">
    <cfRule type="containsBlanks" dxfId="31" priority="7">
      <formula>LEN(TRIM(J121))=0</formula>
    </cfRule>
  </conditionalFormatting>
  <conditionalFormatting sqref="J151 J156 J161 J166">
    <cfRule type="containsBlanks" dxfId="30" priority="14">
      <formula>LEN(TRIM(J151))=0</formula>
    </cfRule>
  </conditionalFormatting>
  <conditionalFormatting sqref="L21">
    <cfRule type="containsBlanks" dxfId="29" priority="27">
      <formula>LEN(TRIM(L21))=0</formula>
    </cfRule>
  </conditionalFormatting>
  <conditionalFormatting sqref="L26 L31 L36 L41 L46 L51 L56 L61 L66 L71 L76 L81 L86 L91 L96 L101 L106 L111 L116">
    <cfRule type="containsBlanks" dxfId="28" priority="20">
      <formula>LEN(TRIM(L26))=0</formula>
    </cfRule>
  </conditionalFormatting>
  <conditionalFormatting sqref="L121 L126 L131 L136 L141 L146">
    <cfRule type="containsBlanks" dxfId="27" priority="6">
      <formula>LEN(TRIM(L121))=0</formula>
    </cfRule>
  </conditionalFormatting>
  <conditionalFormatting sqref="L151 L156 L161 L166">
    <cfRule type="containsBlanks" dxfId="26" priority="13">
      <formula>LEN(TRIM(L151))=0</formula>
    </cfRule>
  </conditionalFormatting>
  <conditionalFormatting sqref="N12">
    <cfRule type="cellIs" dxfId="25" priority="31" operator="equal">
      <formula>""</formula>
    </cfRule>
  </conditionalFormatting>
  <conditionalFormatting sqref="N21">
    <cfRule type="containsBlanks" dxfId="24" priority="26">
      <formula>LEN(TRIM(N21))=0</formula>
    </cfRule>
  </conditionalFormatting>
  <conditionalFormatting sqref="N26 N31 N36 N41 N46 N51 N56 N61 N66 N71 N76 N81 N86 N91 N96 N101 N106 N111 N116">
    <cfRule type="containsBlanks" dxfId="23" priority="19">
      <formula>LEN(TRIM(N26))=0</formula>
    </cfRule>
  </conditionalFormatting>
  <conditionalFormatting sqref="N121 N126 N131 N136 N141 N146">
    <cfRule type="containsBlanks" dxfId="22" priority="5">
      <formula>LEN(TRIM(N121))=0</formula>
    </cfRule>
  </conditionalFormatting>
  <conditionalFormatting sqref="N151 N156 N161 N166">
    <cfRule type="containsBlanks" dxfId="21" priority="12">
      <formula>LEN(TRIM(N151))=0</formula>
    </cfRule>
  </conditionalFormatting>
  <conditionalFormatting sqref="O172:O173">
    <cfRule type="cellIs" dxfId="20" priority="35" operator="equal">
      <formula>""</formula>
    </cfRule>
  </conditionalFormatting>
  <conditionalFormatting sqref="O173">
    <cfRule type="containsText" dxfId="19" priority="33" operator="containsText" text="発電出力値合計と一致させてください">
      <formula>NOT(ISERROR(SEARCH("発電出力値合計と一致させてください",O173)))</formula>
    </cfRule>
  </conditionalFormatting>
  <conditionalFormatting sqref="P21">
    <cfRule type="containsBlanks" dxfId="18" priority="25">
      <formula>LEN(TRIM(P21))=0</formula>
    </cfRule>
  </conditionalFormatting>
  <conditionalFormatting sqref="P26 P31 P36 P41 P46 P51 P56 P61 P66 P71 P76 P81 P86 P91 P96 P101 P106 P111 P116">
    <cfRule type="containsBlanks" dxfId="17" priority="18">
      <formula>LEN(TRIM(P26))=0</formula>
    </cfRule>
  </conditionalFormatting>
  <conditionalFormatting sqref="P121 P126 P131 P136 P141 P146">
    <cfRule type="containsBlanks" dxfId="16" priority="4">
      <formula>LEN(TRIM(P121))=0</formula>
    </cfRule>
  </conditionalFormatting>
  <conditionalFormatting sqref="P151 P156 P161 P166">
    <cfRule type="containsBlanks" dxfId="15" priority="11">
      <formula>LEN(TRIM(P151))=0</formula>
    </cfRule>
  </conditionalFormatting>
  <dataValidations count="3">
    <dataValidation type="custom" allowBlank="1" showInputMessage="1" showErrorMessage="1" errorTitle="数値入力エラー" error="小数点以下第3位を四捨五入してください。" sqref="D21:Q170" xr:uid="{ABF0D3B8-2A88-41C0-9A06-19811561B717}">
      <formula1>D21=ROUND(D21,2)</formula1>
    </dataValidation>
    <dataValidation type="list" allowBlank="1" showInputMessage="1" showErrorMessage="1" sqref="G15" xr:uid="{E973F9F7-FC23-41D2-8781-FD7837943FA7}">
      <formula1>$BL$3:$BL$4</formula1>
    </dataValidation>
    <dataValidation type="list" allowBlank="1" showInputMessage="1" showErrorMessage="1" sqref="N176:Q176" xr:uid="{D1780995-D7AB-44B4-A271-E2037361B0A0}">
      <formula1>IF($P$5="集合",$BN$3:$BN$4,BN5)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89E0-F11E-489E-8DD6-AA854BE5886B}">
  <sheetPr>
    <tabColor rgb="FFFFFF00"/>
    <pageSetUpPr fitToPage="1"/>
  </sheetPr>
  <dimension ref="A1:AX43"/>
  <sheetViews>
    <sheetView showGridLines="0" view="pageBreakPreview" zoomScale="85" zoomScaleNormal="100" zoomScaleSheetLayoutView="85" workbookViewId="0"/>
  </sheetViews>
  <sheetFormatPr defaultColWidth="4" defaultRowHeight="18"/>
  <cols>
    <col min="1" max="1" width="2.69921875" style="110" customWidth="1"/>
    <col min="2" max="2" width="7.19921875" style="110" bestFit="1" customWidth="1"/>
    <col min="3" max="15" width="4" style="110"/>
    <col min="16" max="16" width="4" style="110" customWidth="1"/>
    <col min="17" max="17" width="4" style="110"/>
    <col min="18" max="18" width="4.69921875" style="110" customWidth="1"/>
    <col min="19" max="20" width="4" style="110"/>
    <col min="21" max="21" width="4" style="104"/>
    <col min="22" max="23" width="4" style="104" customWidth="1"/>
    <col min="24" max="30" width="4" style="104"/>
    <col min="31" max="32" width="9.59765625" style="104" customWidth="1"/>
    <col min="33" max="39" width="4" style="104"/>
    <col min="40" max="40" width="4.69921875" style="104" customWidth="1"/>
    <col min="41" max="41" width="4" style="110" customWidth="1"/>
    <col min="42" max="47" width="4" style="110"/>
    <col min="48" max="48" width="4" style="110" customWidth="1"/>
    <col min="49" max="49" width="9" style="110" bestFit="1" customWidth="1"/>
    <col min="50" max="50" width="14.69921875" style="110" customWidth="1"/>
    <col min="51" max="54" width="4" style="110" customWidth="1"/>
    <col min="55" max="16384" width="4" style="110"/>
  </cols>
  <sheetData>
    <row r="1" spans="1:50" ht="3" customHeight="1">
      <c r="O1" s="29"/>
      <c r="P1" s="29"/>
      <c r="Q1" s="29"/>
      <c r="R1" s="29"/>
      <c r="S1" s="29"/>
      <c r="T1" s="29"/>
      <c r="U1" s="223"/>
      <c r="V1" s="223"/>
      <c r="W1" s="223"/>
      <c r="X1" s="223"/>
      <c r="Y1" s="223"/>
      <c r="Z1" s="223"/>
      <c r="AA1" s="223"/>
      <c r="AB1" s="223"/>
      <c r="AC1" s="223"/>
      <c r="AD1" s="223"/>
      <c r="AE1" s="223"/>
      <c r="AF1" s="223"/>
      <c r="AG1" s="223"/>
      <c r="AH1" s="223"/>
      <c r="AI1" s="223"/>
    </row>
    <row r="2" spans="1:50" ht="4.5" customHeight="1">
      <c r="T2" s="29"/>
      <c r="U2" s="223"/>
      <c r="V2" s="223"/>
      <c r="W2" s="223"/>
      <c r="X2" s="223"/>
      <c r="Y2" s="223"/>
      <c r="Z2" s="223"/>
      <c r="AA2" s="223"/>
      <c r="AB2" s="223"/>
      <c r="AC2" s="223"/>
      <c r="AD2" s="223"/>
      <c r="AE2" s="223"/>
      <c r="AF2" s="223"/>
      <c r="AG2" s="223"/>
      <c r="AH2" s="223"/>
      <c r="AI2" s="223"/>
    </row>
    <row r="3" spans="1:50" ht="25.95" customHeight="1">
      <c r="B3" s="930" t="s">
        <v>458</v>
      </c>
      <c r="C3" s="930"/>
      <c r="D3" s="930"/>
      <c r="E3" s="930"/>
      <c r="F3" s="930"/>
      <c r="G3" s="930"/>
      <c r="H3" s="930"/>
      <c r="I3" s="930"/>
      <c r="J3" s="930"/>
      <c r="K3" s="930"/>
      <c r="L3" s="930"/>
      <c r="M3" s="930"/>
      <c r="N3" s="930"/>
      <c r="O3" s="930"/>
      <c r="P3" s="930"/>
      <c r="Q3" s="930"/>
      <c r="R3" s="930"/>
      <c r="S3" s="930"/>
      <c r="W3" s="110"/>
      <c r="X3" s="110"/>
      <c r="Y3" s="110"/>
      <c r="Z3" s="110"/>
      <c r="AA3" s="110"/>
      <c r="AB3" s="110"/>
      <c r="AC3" s="110"/>
      <c r="AD3" s="110"/>
      <c r="AW3" s="13" t="s">
        <v>333</v>
      </c>
      <c r="AX3" s="110" t="s">
        <v>443</v>
      </c>
    </row>
    <row r="4" spans="1:50" ht="10.199999999999999" customHeight="1">
      <c r="A4" s="132"/>
      <c r="B4" s="132"/>
      <c r="C4" s="132"/>
      <c r="D4" s="132"/>
      <c r="E4" s="132"/>
      <c r="F4" s="132"/>
      <c r="G4" s="132"/>
      <c r="H4" s="132"/>
      <c r="I4" s="132"/>
      <c r="J4" s="132"/>
      <c r="K4" s="132"/>
      <c r="L4" s="132"/>
      <c r="M4" s="132"/>
      <c r="N4" s="132"/>
      <c r="O4" s="132"/>
      <c r="P4" s="132"/>
      <c r="Q4" s="132"/>
      <c r="R4" s="132"/>
      <c r="S4" s="132"/>
      <c r="W4" s="110"/>
      <c r="X4" s="110"/>
      <c r="Y4" s="110"/>
      <c r="Z4" s="110"/>
      <c r="AA4" s="110"/>
      <c r="AB4" s="110"/>
      <c r="AC4" s="110"/>
      <c r="AD4" s="110"/>
      <c r="AW4" s="13" t="s">
        <v>334</v>
      </c>
      <c r="AX4" s="110" t="s">
        <v>441</v>
      </c>
    </row>
    <row r="5" spans="1:50" ht="27.75" customHeight="1">
      <c r="A5" s="1046" t="s">
        <v>463</v>
      </c>
      <c r="B5" s="1046"/>
      <c r="C5" s="1046"/>
      <c r="D5" s="1046"/>
      <c r="E5" s="1046"/>
      <c r="F5" s="1046"/>
      <c r="G5" s="1047" t="s">
        <v>466</v>
      </c>
      <c r="H5" s="1047"/>
      <c r="I5" s="1047"/>
      <c r="J5" s="1047"/>
      <c r="K5" s="1047"/>
      <c r="L5" s="1047"/>
      <c r="M5" s="1047"/>
      <c r="N5" s="1047"/>
      <c r="O5" s="1047"/>
      <c r="P5" s="1047"/>
      <c r="Q5" s="1047"/>
      <c r="R5" s="1047"/>
      <c r="S5" s="1047"/>
      <c r="T5" s="1047"/>
      <c r="U5" s="132"/>
      <c r="AX5" s="110" t="s">
        <v>439</v>
      </c>
    </row>
    <row r="6" spans="1:50" ht="5.25" customHeight="1">
      <c r="A6" s="243"/>
      <c r="B6" s="243"/>
      <c r="C6" s="243"/>
      <c r="D6" s="243"/>
      <c r="E6" s="243"/>
      <c r="F6" s="243"/>
      <c r="U6" s="132"/>
    </row>
    <row r="7" spans="1:50" ht="21" customHeight="1">
      <c r="B7" s="914" t="s">
        <v>235</v>
      </c>
      <c r="C7" s="915"/>
      <c r="D7" s="915"/>
      <c r="E7" s="915"/>
      <c r="F7" s="915"/>
      <c r="G7" s="915"/>
      <c r="H7" s="915"/>
      <c r="I7" s="915"/>
      <c r="J7" s="916"/>
      <c r="U7" s="110"/>
    </row>
    <row r="8" spans="1:50" ht="28.5" customHeight="1">
      <c r="B8" s="917"/>
      <c r="C8" s="918"/>
      <c r="D8" s="918"/>
      <c r="E8" s="918"/>
      <c r="F8" s="918"/>
      <c r="G8" s="918"/>
      <c r="H8" s="918"/>
      <c r="I8" s="919"/>
      <c r="J8" s="103" t="s">
        <v>41</v>
      </c>
      <c r="X8" s="105" t="s">
        <v>243</v>
      </c>
      <c r="AH8" s="110"/>
      <c r="AI8" s="110"/>
      <c r="AJ8" s="110"/>
      <c r="AO8" s="104"/>
    </row>
    <row r="9" spans="1:50" ht="6.6" customHeight="1">
      <c r="A9" s="200"/>
      <c r="X9" s="1040" t="s">
        <v>454</v>
      </c>
      <c r="Y9" s="1044"/>
      <c r="Z9" s="1044"/>
      <c r="AA9" s="1044"/>
      <c r="AB9" s="1044"/>
      <c r="AC9" s="1044"/>
      <c r="AD9" s="1041"/>
      <c r="AE9" s="1040" t="s">
        <v>236</v>
      </c>
      <c r="AF9" s="1041"/>
      <c r="AG9" s="133"/>
      <c r="AH9" s="133"/>
      <c r="AI9" s="133"/>
      <c r="AJ9" s="110"/>
      <c r="AO9" s="104"/>
    </row>
    <row r="10" spans="1:50" ht="3.75" customHeight="1">
      <c r="X10" s="1042"/>
      <c r="Y10" s="1045"/>
      <c r="Z10" s="1045"/>
      <c r="AA10" s="1045"/>
      <c r="AB10" s="1045"/>
      <c r="AC10" s="1045"/>
      <c r="AD10" s="1043"/>
      <c r="AE10" s="1042"/>
      <c r="AF10" s="1043"/>
      <c r="AG10" s="133"/>
      <c r="AH10" s="133"/>
      <c r="AI10" s="133"/>
      <c r="AJ10" s="110"/>
      <c r="AO10" s="104"/>
    </row>
    <row r="11" spans="1:50" ht="9.75" customHeight="1">
      <c r="H11" s="235"/>
      <c r="I11" s="235"/>
      <c r="J11" s="235"/>
      <c r="K11" s="235"/>
      <c r="L11" s="235"/>
      <c r="M11" s="235"/>
      <c r="N11" s="234"/>
      <c r="O11" s="234"/>
      <c r="P11" s="234"/>
      <c r="Q11" s="234"/>
      <c r="R11" s="234"/>
      <c r="S11" s="234"/>
      <c r="X11" s="1012" t="s">
        <v>234</v>
      </c>
      <c r="Y11" s="1013"/>
      <c r="Z11" s="1013"/>
      <c r="AA11" s="1013"/>
      <c r="AB11" s="1013"/>
      <c r="AC11" s="1013"/>
      <c r="AD11" s="1014"/>
      <c r="AE11" s="1019">
        <f>ROUNDDOWN(IF(N14&lt;6.34,MIN(AG12/4*3,N14*190000,950000),0),-3)</f>
        <v>0</v>
      </c>
      <c r="AF11" s="1020"/>
      <c r="AG11" s="133" t="s">
        <v>241</v>
      </c>
      <c r="AH11" s="133"/>
      <c r="AI11" s="133"/>
      <c r="AJ11" s="110"/>
      <c r="AO11" s="104"/>
    </row>
    <row r="12" spans="1:50" ht="29.4" customHeight="1">
      <c r="B12" s="895" t="s">
        <v>465</v>
      </c>
      <c r="C12" s="785"/>
      <c r="D12" s="785"/>
      <c r="E12" s="785"/>
      <c r="F12" s="785"/>
      <c r="G12" s="785"/>
      <c r="H12" s="785"/>
      <c r="I12" s="785"/>
      <c r="J12" s="785"/>
      <c r="K12" s="785"/>
      <c r="L12" s="785"/>
      <c r="M12" s="785"/>
      <c r="N12" s="785"/>
      <c r="O12" s="785"/>
      <c r="P12" s="785"/>
      <c r="Q12" s="785"/>
      <c r="R12" s="785"/>
      <c r="S12" s="785"/>
      <c r="T12" s="785"/>
      <c r="X12" s="1012" t="s">
        <v>240</v>
      </c>
      <c r="Y12" s="1013"/>
      <c r="Z12" s="1013"/>
      <c r="AA12" s="1013"/>
      <c r="AB12" s="1013"/>
      <c r="AC12" s="1013"/>
      <c r="AD12" s="1014"/>
      <c r="AE12" s="1015"/>
      <c r="AF12" s="1021"/>
      <c r="AG12" s="1015">
        <f>SUM(B14+H14)</f>
        <v>0</v>
      </c>
      <c r="AH12" s="813"/>
      <c r="AI12" s="813"/>
      <c r="AJ12" s="110"/>
      <c r="AO12" s="104"/>
    </row>
    <row r="13" spans="1:50" ht="47.4" customHeight="1">
      <c r="B13" s="1028" t="s">
        <v>464</v>
      </c>
      <c r="C13" s="1029"/>
      <c r="D13" s="1029"/>
      <c r="E13" s="1029"/>
      <c r="F13" s="1029"/>
      <c r="G13" s="1030"/>
      <c r="H13" s="1028" t="s">
        <v>453</v>
      </c>
      <c r="I13" s="1029"/>
      <c r="J13" s="1029"/>
      <c r="K13" s="1029"/>
      <c r="L13" s="1029"/>
      <c r="M13" s="1030"/>
      <c r="N13" s="1039" t="s">
        <v>242</v>
      </c>
      <c r="O13" s="1037"/>
      <c r="P13" s="1037"/>
      <c r="Q13" s="1037"/>
      <c r="R13" s="1037"/>
      <c r="S13" s="1038"/>
      <c r="X13" s="1012" t="s">
        <v>238</v>
      </c>
      <c r="Y13" s="1013"/>
      <c r="Z13" s="1013"/>
      <c r="AA13" s="1013"/>
      <c r="AB13" s="1013"/>
      <c r="AC13" s="1013"/>
      <c r="AD13" s="1014"/>
      <c r="AE13" s="1022"/>
      <c r="AF13" s="1023"/>
      <c r="AJ13" s="110"/>
      <c r="AO13" s="104"/>
    </row>
    <row r="14" spans="1:50" ht="25.95" customHeight="1">
      <c r="B14" s="1031"/>
      <c r="C14" s="1032"/>
      <c r="D14" s="1032"/>
      <c r="E14" s="1032"/>
      <c r="F14" s="1032"/>
      <c r="G14" s="156" t="s">
        <v>41</v>
      </c>
      <c r="H14" s="1033"/>
      <c r="I14" s="1034"/>
      <c r="J14" s="1034"/>
      <c r="K14" s="1034"/>
      <c r="L14" s="1034"/>
      <c r="M14" s="156" t="s">
        <v>41</v>
      </c>
      <c r="N14" s="1035"/>
      <c r="O14" s="1036"/>
      <c r="P14" s="1036"/>
      <c r="Q14" s="1036"/>
      <c r="R14" s="1037" t="s">
        <v>171</v>
      </c>
      <c r="S14" s="1038"/>
      <c r="AJ14" s="110"/>
      <c r="AO14" s="104"/>
    </row>
    <row r="15" spans="1:50" ht="15.75" customHeight="1">
      <c r="B15" s="1025" t="s">
        <v>340</v>
      </c>
      <c r="C15" s="1026"/>
      <c r="D15" s="1026"/>
      <c r="E15" s="1026"/>
      <c r="F15" s="1026"/>
      <c r="G15" s="1026"/>
      <c r="H15" s="1027"/>
      <c r="I15" s="1027"/>
      <c r="J15" s="1027"/>
      <c r="K15" s="1027"/>
      <c r="L15" s="1027"/>
      <c r="M15" s="1027"/>
      <c r="N15" s="1027"/>
      <c r="O15" s="1027"/>
      <c r="P15" s="1027"/>
      <c r="Q15" s="1027"/>
      <c r="R15" s="1027"/>
      <c r="S15" s="1027"/>
      <c r="X15" s="104" t="s">
        <v>237</v>
      </c>
      <c r="AJ15" s="110"/>
      <c r="AO15" s="104"/>
    </row>
    <row r="16" spans="1:50" ht="6.75" customHeight="1">
      <c r="X16" s="1016" t="s">
        <v>452</v>
      </c>
      <c r="Y16" s="1017"/>
      <c r="Z16" s="1017"/>
      <c r="AA16" s="1017"/>
      <c r="AB16" s="1017"/>
      <c r="AC16" s="1017"/>
      <c r="AD16" s="1018"/>
      <c r="AE16" s="1016" t="s">
        <v>236</v>
      </c>
      <c r="AF16" s="1018"/>
      <c r="AJ16" s="110"/>
      <c r="AO16" s="104"/>
    </row>
    <row r="17" spans="1:41" ht="12" customHeight="1">
      <c r="B17" s="233" t="b">
        <v>0</v>
      </c>
      <c r="X17" s="1012" t="s">
        <v>234</v>
      </c>
      <c r="Y17" s="1013"/>
      <c r="Z17" s="1013"/>
      <c r="AA17" s="1013"/>
      <c r="AB17" s="1013"/>
      <c r="AC17" s="1013"/>
      <c r="AD17" s="1014"/>
      <c r="AE17" s="1019">
        <f>ROUNDDOWN(IF(N14&gt;=6.34,MIN(AG12/4*3,N14*150000),0),-3)</f>
        <v>0</v>
      </c>
      <c r="AF17" s="1020"/>
      <c r="AJ17" s="110"/>
      <c r="AO17" s="104"/>
    </row>
    <row r="18" spans="1:41" ht="8.25" customHeight="1">
      <c r="B18" s="895"/>
      <c r="C18" s="895"/>
      <c r="D18" s="895"/>
      <c r="E18" s="895"/>
      <c r="F18" s="895"/>
      <c r="G18" s="895"/>
      <c r="H18" s="895"/>
      <c r="I18" s="895"/>
      <c r="J18" s="895"/>
      <c r="K18" s="895"/>
      <c r="L18" s="895"/>
      <c r="M18" s="895"/>
      <c r="N18" s="895"/>
      <c r="O18" s="895"/>
      <c r="P18" s="895"/>
      <c r="Q18" s="895"/>
      <c r="R18" s="895"/>
      <c r="S18" s="895"/>
      <c r="T18" s="895"/>
      <c r="X18" s="1012" t="s">
        <v>233</v>
      </c>
      <c r="Y18" s="1013"/>
      <c r="Z18" s="1013"/>
      <c r="AA18" s="1013"/>
      <c r="AB18" s="1013"/>
      <c r="AC18" s="1013"/>
      <c r="AD18" s="1014"/>
      <c r="AE18" s="1022"/>
      <c r="AF18" s="1023"/>
      <c r="AJ18" s="110"/>
      <c r="AO18" s="104"/>
    </row>
    <row r="19" spans="1:41" ht="5.25" customHeight="1">
      <c r="B19" s="120"/>
      <c r="C19" s="120"/>
      <c r="D19" s="120"/>
      <c r="E19" s="120"/>
      <c r="F19" s="120"/>
      <c r="G19" s="120"/>
      <c r="H19" s="120"/>
      <c r="I19" s="120"/>
      <c r="J19" s="120"/>
      <c r="K19" s="120"/>
      <c r="L19" s="120"/>
      <c r="M19" s="120"/>
      <c r="N19" s="120"/>
      <c r="O19" s="120"/>
      <c r="P19" s="120"/>
      <c r="Q19" s="120"/>
      <c r="R19" s="812"/>
      <c r="S19" s="812"/>
      <c r="T19" s="150"/>
      <c r="AC19" s="110"/>
      <c r="AD19" s="110"/>
      <c r="AE19" s="110"/>
      <c r="AF19" s="110"/>
      <c r="AG19" s="110"/>
      <c r="AH19" s="110"/>
      <c r="AI19" s="110"/>
      <c r="AJ19" s="110"/>
      <c r="AK19" s="110"/>
    </row>
    <row r="20" spans="1:41" ht="38.4" customHeight="1">
      <c r="E20" s="232" t="s">
        <v>239</v>
      </c>
      <c r="F20" s="232"/>
      <c r="G20" s="232"/>
      <c r="H20" s="232"/>
      <c r="I20" s="232"/>
      <c r="J20" s="232"/>
      <c r="K20" s="232"/>
      <c r="L20" s="1024">
        <f>IF(B17=TRUE,"第三面別紙参照",MAX(AE17,AE11))</f>
        <v>0</v>
      </c>
      <c r="M20" s="1024"/>
      <c r="N20" s="1024"/>
      <c r="O20" s="1024"/>
      <c r="P20" s="1024"/>
      <c r="Q20" s="1024"/>
      <c r="R20" s="1024"/>
      <c r="S20" s="138" t="s">
        <v>41</v>
      </c>
      <c r="AC20" s="110"/>
      <c r="AD20" s="110"/>
      <c r="AE20" s="110"/>
      <c r="AF20" s="110"/>
      <c r="AG20" s="110"/>
      <c r="AH20" s="110"/>
      <c r="AI20" s="110"/>
      <c r="AJ20" s="110"/>
      <c r="AK20" s="110"/>
    </row>
    <row r="21" spans="1:41" ht="18.600000000000001" thickBot="1">
      <c r="B21" s="148"/>
      <c r="C21" s="148"/>
      <c r="D21" s="148"/>
      <c r="E21" s="148"/>
      <c r="F21" s="148"/>
      <c r="G21" s="148"/>
      <c r="H21" s="148"/>
      <c r="I21" s="148"/>
      <c r="J21" s="148"/>
      <c r="K21" s="148"/>
      <c r="L21" s="148"/>
      <c r="M21" s="148"/>
      <c r="N21" s="148"/>
      <c r="O21" s="148"/>
      <c r="P21" s="148"/>
      <c r="Q21" s="148"/>
      <c r="R21" s="148"/>
      <c r="S21" s="148"/>
      <c r="T21" s="148"/>
      <c r="AC21" s="110"/>
      <c r="AD21" s="110"/>
      <c r="AE21" s="110"/>
      <c r="AF21" s="110"/>
      <c r="AG21" s="110"/>
      <c r="AH21" s="110"/>
      <c r="AI21" s="110"/>
      <c r="AJ21" s="110"/>
      <c r="AK21" s="110"/>
      <c r="AL21" s="110"/>
      <c r="AM21" s="110"/>
      <c r="AN21" s="110"/>
    </row>
    <row r="22" spans="1:41" ht="29.4" thickBot="1">
      <c r="B22" s="102" t="s">
        <v>224</v>
      </c>
      <c r="C22" s="148"/>
      <c r="D22" s="148"/>
      <c r="E22" s="148"/>
      <c r="F22" s="99"/>
      <c r="G22" s="99"/>
      <c r="H22" s="99"/>
      <c r="I22" s="99"/>
      <c r="J22" s="99"/>
      <c r="K22" s="99"/>
      <c r="L22" s="828">
        <f>MIN(B8,L20)</f>
        <v>0</v>
      </c>
      <c r="M22" s="829"/>
      <c r="N22" s="829"/>
      <c r="O22" s="829"/>
      <c r="P22" s="829"/>
      <c r="Q22" s="829"/>
      <c r="R22" s="829"/>
      <c r="S22" s="101" t="s">
        <v>41</v>
      </c>
      <c r="T22" s="148"/>
      <c r="AC22" s="110"/>
      <c r="AD22" s="110"/>
      <c r="AE22" s="110"/>
      <c r="AF22" s="110"/>
      <c r="AG22" s="110"/>
      <c r="AH22" s="110"/>
      <c r="AI22" s="110"/>
      <c r="AJ22" s="110"/>
      <c r="AK22" s="110"/>
      <c r="AL22" s="110"/>
      <c r="AM22" s="110"/>
      <c r="AN22" s="110"/>
    </row>
    <row r="23" spans="1:41">
      <c r="A23" s="128"/>
      <c r="B23" s="247"/>
      <c r="C23" s="247"/>
      <c r="D23" s="247"/>
      <c r="E23" s="247"/>
      <c r="F23" s="247"/>
      <c r="G23" s="247"/>
      <c r="H23" s="247"/>
      <c r="I23" s="247"/>
      <c r="J23" s="247"/>
      <c r="K23" s="247"/>
      <c r="L23" s="247"/>
      <c r="M23" s="247"/>
      <c r="N23" s="247"/>
      <c r="O23" s="247"/>
      <c r="P23" s="247"/>
      <c r="Q23" s="247"/>
      <c r="R23" s="247"/>
      <c r="S23" s="247"/>
      <c r="T23" s="247"/>
      <c r="AC23" s="110"/>
      <c r="AD23" s="110"/>
      <c r="AE23" s="110"/>
      <c r="AF23" s="110"/>
      <c r="AG23" s="110"/>
      <c r="AH23" s="110"/>
      <c r="AI23" s="110"/>
      <c r="AJ23" s="110"/>
      <c r="AK23" s="110"/>
      <c r="AL23" s="110"/>
      <c r="AM23" s="110"/>
      <c r="AN23" s="110"/>
    </row>
    <row r="24" spans="1:41">
      <c r="B24" s="148"/>
      <c r="C24" s="148"/>
      <c r="D24" s="148"/>
      <c r="E24" s="148"/>
      <c r="F24" s="148"/>
      <c r="G24" s="148"/>
      <c r="H24" s="148"/>
      <c r="I24" s="148"/>
      <c r="J24" s="148"/>
      <c r="K24" s="148"/>
      <c r="L24" s="148"/>
      <c r="M24" s="148"/>
      <c r="N24" s="148"/>
      <c r="O24" s="148"/>
      <c r="P24" s="148"/>
      <c r="Q24" s="148"/>
      <c r="R24" s="148"/>
      <c r="S24" s="148"/>
      <c r="T24" s="148"/>
      <c r="AC24" s="110"/>
      <c r="AD24" s="110"/>
      <c r="AE24" s="110"/>
      <c r="AF24" s="110"/>
      <c r="AG24" s="110"/>
      <c r="AH24" s="110"/>
      <c r="AI24" s="110"/>
      <c r="AJ24" s="110"/>
      <c r="AK24" s="110"/>
      <c r="AL24" s="110"/>
      <c r="AM24" s="110"/>
      <c r="AN24" s="110"/>
    </row>
    <row r="25" spans="1:41" ht="24" customHeight="1">
      <c r="A25" s="220" t="s">
        <v>468</v>
      </c>
      <c r="B25" s="148"/>
      <c r="C25" s="148"/>
      <c r="D25" s="148"/>
      <c r="E25" s="148"/>
      <c r="F25" s="148"/>
      <c r="G25" s="148"/>
      <c r="AC25" s="110"/>
      <c r="AD25" s="110"/>
      <c r="AE25" s="110"/>
      <c r="AF25" s="110"/>
      <c r="AG25" s="110"/>
      <c r="AH25" s="110"/>
      <c r="AI25" s="110"/>
      <c r="AJ25" s="110"/>
      <c r="AK25" s="110"/>
      <c r="AL25" s="110"/>
      <c r="AM25" s="110"/>
      <c r="AN25" s="110"/>
    </row>
    <row r="26" spans="1:41" ht="24" customHeight="1">
      <c r="A26" s="220"/>
      <c r="B26" s="914" t="s">
        <v>235</v>
      </c>
      <c r="C26" s="915"/>
      <c r="D26" s="915"/>
      <c r="E26" s="915"/>
      <c r="F26" s="915"/>
      <c r="G26" s="915"/>
      <c r="H26" s="915"/>
      <c r="I26" s="915"/>
      <c r="J26" s="916"/>
      <c r="AC26" s="110"/>
      <c r="AD26" s="110"/>
      <c r="AE26" s="110"/>
      <c r="AF26" s="110"/>
      <c r="AG26" s="110"/>
      <c r="AH26" s="110"/>
      <c r="AI26" s="110"/>
      <c r="AJ26" s="110"/>
      <c r="AK26" s="110"/>
      <c r="AL26" s="110"/>
      <c r="AM26" s="110"/>
      <c r="AN26" s="110"/>
    </row>
    <row r="27" spans="1:41" ht="24" customHeight="1">
      <c r="A27" s="220"/>
      <c r="B27" s="917"/>
      <c r="C27" s="918"/>
      <c r="D27" s="918"/>
      <c r="E27" s="918"/>
      <c r="F27" s="918"/>
      <c r="G27" s="918"/>
      <c r="H27" s="918"/>
      <c r="I27" s="919"/>
      <c r="J27" s="103" t="s">
        <v>41</v>
      </c>
      <c r="AC27" s="110"/>
      <c r="AD27" s="110"/>
      <c r="AE27" s="110"/>
      <c r="AF27" s="110"/>
      <c r="AG27" s="110"/>
      <c r="AH27" s="110"/>
      <c r="AI27" s="110"/>
      <c r="AJ27" s="110"/>
      <c r="AK27" s="110"/>
      <c r="AL27" s="110"/>
      <c r="AM27" s="110"/>
      <c r="AN27" s="110"/>
    </row>
    <row r="28" spans="1:41" ht="24" customHeight="1">
      <c r="A28" s="220"/>
      <c r="B28" s="148"/>
      <c r="C28" s="148"/>
      <c r="D28" s="148"/>
      <c r="E28" s="148"/>
      <c r="F28" s="148"/>
      <c r="G28" s="148"/>
      <c r="AC28" s="110"/>
      <c r="AD28" s="110"/>
      <c r="AE28" s="110"/>
      <c r="AF28" s="110"/>
      <c r="AG28" s="110"/>
      <c r="AH28" s="110"/>
      <c r="AI28" s="110"/>
      <c r="AJ28" s="110"/>
      <c r="AK28" s="110"/>
      <c r="AL28" s="110"/>
      <c r="AM28" s="110"/>
      <c r="AN28" s="110"/>
    </row>
    <row r="29" spans="1:41" ht="6.75" customHeight="1">
      <c r="A29" s="200"/>
      <c r="B29" s="148"/>
      <c r="C29" s="148"/>
      <c r="D29" s="148"/>
      <c r="E29" s="148"/>
      <c r="F29" s="148"/>
      <c r="G29" s="148"/>
      <c r="O29" s="248"/>
      <c r="P29" s="248"/>
      <c r="Q29" s="248"/>
      <c r="R29" s="248"/>
      <c r="S29" s="248"/>
      <c r="T29" s="249"/>
      <c r="AC29" s="110"/>
      <c r="AD29" s="110"/>
      <c r="AE29" s="110"/>
      <c r="AF29" s="110"/>
      <c r="AG29" s="110"/>
      <c r="AH29" s="110"/>
      <c r="AI29" s="110"/>
      <c r="AJ29" s="110"/>
      <c r="AK29" s="110"/>
      <c r="AL29" s="110"/>
      <c r="AM29" s="110"/>
      <c r="AN29" s="110"/>
    </row>
    <row r="30" spans="1:41" ht="33" customHeight="1">
      <c r="B30" s="1006" t="s">
        <v>232</v>
      </c>
      <c r="C30" s="1007"/>
      <c r="D30" s="1007"/>
      <c r="E30" s="1007"/>
      <c r="F30" s="1007"/>
      <c r="G30" s="1007"/>
      <c r="H30" s="1007"/>
      <c r="I30" s="1007"/>
      <c r="J30" s="1007"/>
      <c r="K30" s="1007"/>
      <c r="L30" s="1007"/>
      <c r="M30" s="1007"/>
      <c r="N30" s="1007"/>
      <c r="O30" s="1007"/>
      <c r="P30" s="1008"/>
      <c r="Q30" s="1009"/>
      <c r="R30" s="1009"/>
      <c r="S30" s="1009"/>
      <c r="T30" s="1010"/>
      <c r="AC30" s="110"/>
      <c r="AD30" s="110"/>
      <c r="AE30" s="110"/>
      <c r="AF30" s="110"/>
      <c r="AG30" s="110"/>
      <c r="AH30" s="110"/>
      <c r="AI30" s="110"/>
      <c r="AJ30" s="110"/>
      <c r="AK30" s="110"/>
    </row>
    <row r="31" spans="1:41" ht="6" customHeight="1">
      <c r="B31" s="231"/>
      <c r="C31" s="231"/>
      <c r="D31" s="231"/>
      <c r="E31" s="231"/>
      <c r="F31" s="231"/>
      <c r="G31" s="231"/>
      <c r="H31" s="231"/>
      <c r="I31" s="231"/>
      <c r="J31" s="231"/>
      <c r="K31" s="231"/>
      <c r="L31" s="231"/>
      <c r="M31" s="231"/>
      <c r="N31" s="231"/>
      <c r="O31" s="231"/>
      <c r="P31" s="179"/>
      <c r="Q31" s="179"/>
      <c r="R31" s="179"/>
      <c r="S31" s="179"/>
      <c r="T31" s="179"/>
      <c r="V31" s="110"/>
      <c r="W31" s="110"/>
      <c r="X31" s="110"/>
      <c r="Y31" s="110"/>
      <c r="Z31" s="110"/>
      <c r="AA31" s="110"/>
      <c r="AB31" s="110"/>
      <c r="AC31" s="110"/>
      <c r="AD31" s="110"/>
      <c r="AE31" s="110"/>
      <c r="AF31" s="110"/>
      <c r="AG31" s="110"/>
      <c r="AH31" s="110"/>
      <c r="AI31" s="110"/>
    </row>
    <row r="32" spans="1:41" ht="6" customHeight="1">
      <c r="V32" s="110"/>
      <c r="W32" s="110"/>
      <c r="X32" s="110"/>
      <c r="Y32" s="110"/>
      <c r="Z32" s="110"/>
      <c r="AA32" s="110"/>
      <c r="AB32" s="110"/>
      <c r="AC32" s="110"/>
      <c r="AD32" s="110"/>
      <c r="AE32" s="110"/>
      <c r="AF32" s="110"/>
      <c r="AG32" s="110"/>
      <c r="AH32" s="110"/>
      <c r="AI32" s="110"/>
    </row>
    <row r="33" spans="2:40" ht="12" customHeight="1">
      <c r="B33" s="250"/>
      <c r="C33" s="250"/>
      <c r="D33" s="250"/>
      <c r="E33" s="250"/>
      <c r="F33" s="250"/>
      <c r="G33" s="250"/>
      <c r="H33" s="251"/>
      <c r="I33" s="251"/>
      <c r="J33" s="128"/>
      <c r="K33" s="250"/>
      <c r="L33" s="250"/>
      <c r="M33" s="250"/>
      <c r="N33" s="250"/>
      <c r="O33" s="250"/>
      <c r="P33" s="250"/>
      <c r="Q33" s="250"/>
      <c r="R33" s="251"/>
      <c r="S33" s="251"/>
      <c r="T33" s="128"/>
      <c r="AH33" s="110"/>
      <c r="AI33" s="110"/>
      <c r="AJ33" s="110"/>
      <c r="AK33" s="110"/>
    </row>
    <row r="34" spans="2:40" ht="27" customHeight="1">
      <c r="B34" s="1000" t="s">
        <v>231</v>
      </c>
      <c r="C34" s="1001"/>
      <c r="D34" s="1001"/>
      <c r="E34" s="1001"/>
      <c r="F34" s="1001"/>
      <c r="G34" s="1001"/>
      <c r="H34" s="1004"/>
      <c r="I34" s="1005"/>
      <c r="J34" s="161" t="s">
        <v>41</v>
      </c>
      <c r="K34" s="1000" t="s">
        <v>230</v>
      </c>
      <c r="L34" s="1001"/>
      <c r="M34" s="1001"/>
      <c r="N34" s="1001"/>
      <c r="O34" s="1001"/>
      <c r="P34" s="1001"/>
      <c r="Q34" s="1001"/>
      <c r="R34" s="1004"/>
      <c r="S34" s="1005"/>
      <c r="T34" s="161" t="s">
        <v>41</v>
      </c>
      <c r="V34" s="816" t="s">
        <v>451</v>
      </c>
      <c r="W34" s="817"/>
      <c r="X34" s="817"/>
      <c r="Y34" s="817"/>
      <c r="Z34" s="817"/>
      <c r="AA34" s="817"/>
      <c r="AB34" s="818"/>
      <c r="AC34" s="1011">
        <f>IF(P30="該当有り",MIN(ROUNDDOWN(H36-R36,-3),1000000),0)</f>
        <v>0</v>
      </c>
      <c r="AD34" s="1011"/>
      <c r="AE34" s="1011"/>
      <c r="AF34" s="1011"/>
      <c r="AG34" s="1011"/>
      <c r="AH34" s="1011"/>
      <c r="AI34" s="1011"/>
      <c r="AJ34" s="110"/>
      <c r="AK34" s="110"/>
      <c r="AL34" s="110"/>
      <c r="AM34" s="110"/>
      <c r="AN34" s="110"/>
    </row>
    <row r="35" spans="2:40" ht="27" customHeight="1">
      <c r="B35" s="1000" t="s">
        <v>229</v>
      </c>
      <c r="C35" s="1001"/>
      <c r="D35" s="1001"/>
      <c r="E35" s="1001"/>
      <c r="F35" s="1001"/>
      <c r="G35" s="1001"/>
      <c r="H35" s="1004"/>
      <c r="I35" s="1005"/>
      <c r="J35" s="161" t="s">
        <v>41</v>
      </c>
      <c r="K35" s="1000" t="s">
        <v>228</v>
      </c>
      <c r="L35" s="1001"/>
      <c r="M35" s="1001"/>
      <c r="N35" s="1001"/>
      <c r="O35" s="1001"/>
      <c r="P35" s="1001"/>
      <c r="Q35" s="1001"/>
      <c r="R35" s="1004"/>
      <c r="S35" s="1005"/>
      <c r="T35" s="161" t="s">
        <v>41</v>
      </c>
      <c r="U35" s="110"/>
      <c r="V35" s="816" t="s">
        <v>450</v>
      </c>
      <c r="W35" s="817"/>
      <c r="X35" s="817"/>
      <c r="Y35" s="817"/>
      <c r="Z35" s="817"/>
      <c r="AA35" s="817"/>
      <c r="AB35" s="818"/>
      <c r="AC35" s="1011">
        <f>IF(P30="該当無し",MIN(ROUNDDOWN(H36/2-R36,-3),500000),0)</f>
        <v>0</v>
      </c>
      <c r="AD35" s="1011"/>
      <c r="AE35" s="1011"/>
      <c r="AF35" s="1011"/>
      <c r="AG35" s="1011"/>
      <c r="AH35" s="1011"/>
      <c r="AI35" s="1011"/>
      <c r="AJ35" s="110"/>
      <c r="AK35" s="110"/>
      <c r="AL35" s="110"/>
      <c r="AM35" s="110"/>
      <c r="AN35" s="110"/>
    </row>
    <row r="36" spans="2:40" ht="27" customHeight="1">
      <c r="B36" s="1000" t="s">
        <v>227</v>
      </c>
      <c r="C36" s="1001"/>
      <c r="D36" s="1001"/>
      <c r="E36" s="1001"/>
      <c r="F36" s="1001"/>
      <c r="G36" s="1001"/>
      <c r="H36" s="1002">
        <f>SUM(H34,H35)</f>
        <v>0</v>
      </c>
      <c r="I36" s="1003"/>
      <c r="J36" s="161" t="s">
        <v>41</v>
      </c>
      <c r="K36" s="1000" t="s">
        <v>226</v>
      </c>
      <c r="L36" s="1001"/>
      <c r="M36" s="1001"/>
      <c r="N36" s="1001"/>
      <c r="O36" s="1001"/>
      <c r="P36" s="1001"/>
      <c r="Q36" s="1001"/>
      <c r="R36" s="1002">
        <f>SUM(R34,R35)</f>
        <v>0</v>
      </c>
      <c r="S36" s="1003"/>
      <c r="T36" s="161" t="s">
        <v>41</v>
      </c>
      <c r="U36" s="110"/>
      <c r="V36" s="110"/>
      <c r="W36" s="110"/>
      <c r="X36" s="110"/>
      <c r="Y36" s="110"/>
      <c r="Z36" s="110"/>
      <c r="AA36" s="110"/>
      <c r="AB36" s="110"/>
      <c r="AC36" s="110"/>
      <c r="AD36" s="110"/>
      <c r="AE36" s="110"/>
      <c r="AF36" s="110"/>
      <c r="AG36" s="110"/>
      <c r="AH36" s="110"/>
      <c r="AI36" s="110"/>
      <c r="AJ36" s="110"/>
      <c r="AK36" s="110"/>
      <c r="AL36" s="110"/>
      <c r="AM36" s="110"/>
      <c r="AN36" s="110"/>
    </row>
    <row r="37" spans="2:40" ht="7.95" customHeight="1">
      <c r="U37" s="110"/>
      <c r="V37" s="110"/>
      <c r="W37" s="110"/>
      <c r="X37" s="110"/>
      <c r="Y37" s="110"/>
      <c r="Z37" s="110"/>
      <c r="AA37" s="110"/>
      <c r="AB37" s="110"/>
      <c r="AC37" s="110"/>
      <c r="AD37" s="110"/>
      <c r="AE37" s="110"/>
      <c r="AF37" s="110"/>
      <c r="AG37" s="110"/>
      <c r="AH37" s="110"/>
      <c r="AI37" s="110"/>
      <c r="AJ37" s="110"/>
      <c r="AK37" s="110"/>
      <c r="AL37" s="110"/>
      <c r="AM37" s="110"/>
      <c r="AN37" s="110"/>
    </row>
    <row r="38" spans="2:40" ht="30.6" customHeight="1">
      <c r="E38" s="904" t="s">
        <v>225</v>
      </c>
      <c r="F38" s="904"/>
      <c r="G38" s="904"/>
      <c r="H38" s="904"/>
      <c r="I38" s="904"/>
      <c r="J38" s="904"/>
      <c r="K38" s="904"/>
      <c r="L38" s="999">
        <f>IF(MIN(AC34:AI35)&lt;0,"助成対象外",MAX(AC34:AI35))</f>
        <v>0</v>
      </c>
      <c r="M38" s="999"/>
      <c r="N38" s="999"/>
      <c r="O38" s="999"/>
      <c r="P38" s="999"/>
      <c r="Q38" s="999"/>
      <c r="R38" s="999"/>
      <c r="S38" s="138" t="s">
        <v>41</v>
      </c>
      <c r="U38" s="110"/>
      <c r="V38" s="110"/>
      <c r="W38" s="110"/>
      <c r="X38" s="110"/>
      <c r="Y38" s="110"/>
      <c r="Z38" s="110"/>
      <c r="AA38" s="110"/>
      <c r="AB38" s="110"/>
      <c r="AC38" s="110"/>
      <c r="AD38" s="110"/>
      <c r="AE38" s="110"/>
      <c r="AF38" s="110"/>
      <c r="AG38" s="110"/>
      <c r="AH38" s="110"/>
      <c r="AI38" s="110"/>
      <c r="AJ38" s="110"/>
      <c r="AK38" s="110"/>
      <c r="AL38" s="110"/>
      <c r="AM38" s="110"/>
      <c r="AN38" s="110"/>
    </row>
    <row r="39" spans="2:40" ht="22.5" customHeight="1" thickBot="1">
      <c r="B39" s="148"/>
      <c r="C39" s="148"/>
      <c r="D39" s="148"/>
      <c r="E39" s="148"/>
      <c r="F39" s="148"/>
      <c r="G39" s="148"/>
      <c r="H39" s="148"/>
      <c r="I39" s="148"/>
      <c r="J39" s="148"/>
      <c r="K39" s="148"/>
      <c r="L39" s="148"/>
      <c r="M39" s="148"/>
      <c r="N39" s="148"/>
      <c r="O39" s="148"/>
      <c r="P39" s="148"/>
      <c r="Q39" s="148"/>
      <c r="R39" s="148"/>
      <c r="S39" s="148"/>
      <c r="T39" s="148"/>
      <c r="U39" s="110"/>
      <c r="V39" s="110"/>
      <c r="W39" s="110"/>
      <c r="X39" s="110"/>
      <c r="Y39" s="110"/>
      <c r="Z39" s="110"/>
      <c r="AA39" s="110"/>
      <c r="AB39" s="110"/>
      <c r="AC39" s="110"/>
      <c r="AD39" s="110"/>
      <c r="AE39" s="110"/>
      <c r="AF39" s="110"/>
      <c r="AG39" s="110"/>
      <c r="AH39" s="110"/>
      <c r="AI39" s="110"/>
      <c r="AJ39" s="110"/>
      <c r="AK39" s="110"/>
      <c r="AL39" s="110"/>
      <c r="AM39" s="110"/>
      <c r="AN39" s="110"/>
    </row>
    <row r="40" spans="2:40" ht="27.75" customHeight="1" thickBot="1">
      <c r="B40" s="102" t="s">
        <v>224</v>
      </c>
      <c r="C40" s="99"/>
      <c r="D40" s="99"/>
      <c r="E40" s="99"/>
      <c r="F40" s="99"/>
      <c r="G40" s="99"/>
      <c r="H40" s="99"/>
      <c r="I40" s="99"/>
      <c r="J40" s="99"/>
      <c r="K40" s="99"/>
      <c r="L40" s="828">
        <f>MIN(B27,L38)</f>
        <v>0</v>
      </c>
      <c r="M40" s="829"/>
      <c r="N40" s="829"/>
      <c r="O40" s="829"/>
      <c r="P40" s="829"/>
      <c r="Q40" s="829"/>
      <c r="R40" s="829"/>
      <c r="S40" s="101" t="s">
        <v>41</v>
      </c>
      <c r="U40" s="110"/>
      <c r="V40" s="110"/>
      <c r="W40" s="110"/>
      <c r="X40" s="110"/>
      <c r="Y40" s="110"/>
      <c r="Z40" s="110"/>
      <c r="AA40" s="110"/>
      <c r="AB40" s="110"/>
      <c r="AC40" s="110"/>
      <c r="AD40" s="110"/>
      <c r="AE40" s="110"/>
      <c r="AF40" s="110"/>
      <c r="AG40" s="110"/>
      <c r="AH40" s="110"/>
      <c r="AI40" s="110"/>
      <c r="AJ40" s="110"/>
      <c r="AK40" s="110"/>
    </row>
    <row r="41" spans="2:40" ht="8.25" customHeight="1">
      <c r="V41" s="110"/>
      <c r="W41" s="110"/>
      <c r="X41" s="110"/>
      <c r="Y41" s="110"/>
      <c r="Z41" s="110"/>
      <c r="AA41" s="110"/>
      <c r="AB41" s="110"/>
      <c r="AC41" s="110"/>
      <c r="AD41" s="110"/>
      <c r="AE41" s="110"/>
      <c r="AF41" s="110"/>
      <c r="AG41" s="110"/>
      <c r="AH41" s="110"/>
      <c r="AI41" s="110"/>
      <c r="AJ41" s="110"/>
      <c r="AK41" s="110"/>
    </row>
    <row r="42" spans="2:40">
      <c r="V42" s="110"/>
      <c r="W42" s="110"/>
      <c r="X42" s="110"/>
      <c r="Y42" s="110"/>
      <c r="Z42" s="110"/>
      <c r="AA42" s="110"/>
      <c r="AB42" s="110"/>
      <c r="AC42" s="110"/>
      <c r="AD42" s="110"/>
      <c r="AE42" s="110"/>
      <c r="AF42" s="110"/>
      <c r="AG42" s="110"/>
      <c r="AH42" s="110"/>
      <c r="AI42" s="110"/>
      <c r="AJ42" s="110"/>
      <c r="AK42" s="110"/>
    </row>
    <row r="43" spans="2:40">
      <c r="V43" s="110"/>
      <c r="W43" s="110"/>
      <c r="X43" s="110"/>
      <c r="Y43" s="110"/>
      <c r="Z43" s="110"/>
      <c r="AA43" s="110"/>
      <c r="AB43" s="110"/>
      <c r="AC43" s="110"/>
      <c r="AD43" s="110"/>
      <c r="AE43" s="110"/>
      <c r="AF43" s="110"/>
      <c r="AG43" s="110"/>
      <c r="AH43" s="110"/>
      <c r="AI43" s="110"/>
      <c r="AJ43" s="110"/>
      <c r="AK43" s="110"/>
    </row>
  </sheetData>
  <dataConsolidate/>
  <mergeCells count="53">
    <mergeCell ref="B12:T12"/>
    <mergeCell ref="N13:S13"/>
    <mergeCell ref="H13:M13"/>
    <mergeCell ref="B3:S3"/>
    <mergeCell ref="AE9:AF10"/>
    <mergeCell ref="X9:AD10"/>
    <mergeCell ref="A5:F5"/>
    <mergeCell ref="G5:T5"/>
    <mergeCell ref="L20:R20"/>
    <mergeCell ref="B15:S15"/>
    <mergeCell ref="B18:T18"/>
    <mergeCell ref="B13:G13"/>
    <mergeCell ref="B14:F14"/>
    <mergeCell ref="H14:L14"/>
    <mergeCell ref="N14:Q14"/>
    <mergeCell ref="R14:S14"/>
    <mergeCell ref="AC34:AI34"/>
    <mergeCell ref="X18:AD18"/>
    <mergeCell ref="X11:AD11"/>
    <mergeCell ref="AC35:AI35"/>
    <mergeCell ref="V34:AB34"/>
    <mergeCell ref="V35:AB35"/>
    <mergeCell ref="AG12:AI12"/>
    <mergeCell ref="X13:AD13"/>
    <mergeCell ref="X16:AD16"/>
    <mergeCell ref="AE16:AF16"/>
    <mergeCell ref="X17:AD17"/>
    <mergeCell ref="AE11:AF13"/>
    <mergeCell ref="X12:AD12"/>
    <mergeCell ref="AE17:AF18"/>
    <mergeCell ref="R36:S36"/>
    <mergeCell ref="R34:S34"/>
    <mergeCell ref="B30:O30"/>
    <mergeCell ref="B34:G34"/>
    <mergeCell ref="H34:I34"/>
    <mergeCell ref="P30:T30"/>
    <mergeCell ref="K34:Q34"/>
    <mergeCell ref="B27:I27"/>
    <mergeCell ref="L40:R40"/>
    <mergeCell ref="B7:J7"/>
    <mergeCell ref="B8:I8"/>
    <mergeCell ref="L22:R22"/>
    <mergeCell ref="B26:J26"/>
    <mergeCell ref="E38:K38"/>
    <mergeCell ref="L38:R38"/>
    <mergeCell ref="B36:G36"/>
    <mergeCell ref="H36:I36"/>
    <mergeCell ref="R19:S19"/>
    <mergeCell ref="B35:G35"/>
    <mergeCell ref="H35:I35"/>
    <mergeCell ref="K35:Q35"/>
    <mergeCell ref="R35:S35"/>
    <mergeCell ref="K36:Q36"/>
  </mergeCells>
  <phoneticPr fontId="3"/>
  <conditionalFormatting sqref="B8">
    <cfRule type="expression" dxfId="14" priority="2">
      <formula>$B$8=""</formula>
    </cfRule>
  </conditionalFormatting>
  <conditionalFormatting sqref="B14">
    <cfRule type="expression" dxfId="13" priority="10">
      <formula>$B$14=""</formula>
    </cfRule>
  </conditionalFormatting>
  <conditionalFormatting sqref="B27">
    <cfRule type="expression" dxfId="12" priority="1">
      <formula>$B$27=""</formula>
    </cfRule>
  </conditionalFormatting>
  <conditionalFormatting sqref="H14">
    <cfRule type="expression" dxfId="11" priority="11">
      <formula>$H$14=""</formula>
    </cfRule>
  </conditionalFormatting>
  <conditionalFormatting sqref="H34:I35 R34:S35">
    <cfRule type="containsBlanks" dxfId="10" priority="9">
      <formula>LEN(TRIM(H34))=0</formula>
    </cfRule>
  </conditionalFormatting>
  <conditionalFormatting sqref="N14">
    <cfRule type="expression" dxfId="9" priority="3">
      <formula>$N$14=""</formula>
    </cfRule>
  </conditionalFormatting>
  <conditionalFormatting sqref="P30:T30">
    <cfRule type="containsBlanks" dxfId="8" priority="8">
      <formula>LEN(TRIM(P30))=0</formula>
    </cfRule>
  </conditionalFormatting>
  <dataValidations count="3">
    <dataValidation type="custom" allowBlank="1" showInputMessage="1" showErrorMessage="1" errorTitle="数値エラー" error="購入予定金額を超えることはできません。" sqref="B14" xr:uid="{00000000-0002-0000-0500-000003000000}">
      <formula1>C14&gt;=B14</formula1>
    </dataValidation>
    <dataValidation type="list" allowBlank="1" showInputMessage="1" showErrorMessage="1" sqref="P30:T30" xr:uid="{00000000-0002-0000-0500-000001000000}">
      <formula1>$AW$2:$AW$4</formula1>
    </dataValidation>
    <dataValidation type="custom" allowBlank="1" showInputMessage="1" showErrorMessage="1" errorTitle="数値が無効です" error="蓄電池システムの機器費は蓄電容量1kWh当たり20万円を超えることはできません。" sqref="B15" xr:uid="{00000000-0002-0000-0500-000000000000}">
      <formula1>B15/P15&lt;=200000</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B43"/>
  <sheetViews>
    <sheetView showGridLines="0" view="pageBreakPreview" zoomScale="70" zoomScaleNormal="85" zoomScaleSheetLayoutView="70" workbookViewId="0"/>
  </sheetViews>
  <sheetFormatPr defaultColWidth="4" defaultRowHeight="18"/>
  <cols>
    <col min="1" max="1" width="2.69921875" style="110" customWidth="1"/>
    <col min="2" max="2" width="7" style="110" bestFit="1" customWidth="1"/>
    <col min="3" max="3" width="4" style="110" customWidth="1"/>
    <col min="4" max="5" width="4" style="110"/>
    <col min="6" max="6" width="3.3984375" style="110" customWidth="1"/>
    <col min="7" max="7" width="1.69921875" style="110" customWidth="1"/>
    <col min="8" max="10" width="4" style="110"/>
    <col min="11" max="11" width="4" style="110" customWidth="1"/>
    <col min="12" max="12" width="4" style="110"/>
    <col min="13" max="14" width="4" style="110" customWidth="1"/>
    <col min="15" max="16" width="4" style="110"/>
    <col min="17" max="17" width="4.69921875" style="110" customWidth="1"/>
    <col min="18" max="19" width="4" style="110" customWidth="1"/>
    <col min="20" max="22" width="4" style="110"/>
    <col min="23" max="23" width="4" style="110" customWidth="1"/>
    <col min="24" max="30" width="4" style="110"/>
    <col min="31" max="31" width="29.8984375" style="110" customWidth="1"/>
    <col min="32" max="32" width="10.3984375" style="110" customWidth="1"/>
    <col min="33" max="33" width="4.09765625" style="110" customWidth="1"/>
    <col min="34" max="34" width="4.19921875" style="110" customWidth="1"/>
    <col min="35" max="40" width="4" style="110"/>
    <col min="41" max="41" width="9.59765625" style="110" customWidth="1"/>
    <col min="42" max="42" width="0.8984375" style="110" customWidth="1"/>
    <col min="43" max="43" width="17.19921875" style="110" bestFit="1" customWidth="1"/>
    <col min="44" max="45" width="4" style="110"/>
    <col min="46" max="46" width="11.5" style="110" customWidth="1"/>
    <col min="47" max="53" width="4" style="110"/>
    <col min="54" max="54" width="0" style="110" hidden="1" customWidth="1"/>
    <col min="55" max="16384" width="4" style="110"/>
  </cols>
  <sheetData>
    <row r="1" spans="1:54" ht="28.8">
      <c r="A1" s="108"/>
      <c r="B1" s="113" t="s">
        <v>455</v>
      </c>
      <c r="C1" s="107"/>
      <c r="D1" s="107"/>
      <c r="E1" s="107"/>
      <c r="F1" s="107"/>
      <c r="G1" s="107"/>
      <c r="H1" s="107"/>
      <c r="I1" s="107"/>
      <c r="J1" s="107"/>
      <c r="K1" s="106"/>
      <c r="L1" s="106"/>
      <c r="M1" s="106"/>
      <c r="N1" s="106"/>
      <c r="O1" s="106"/>
      <c r="P1" s="106"/>
      <c r="Q1" s="106"/>
      <c r="R1" s="106"/>
      <c r="S1" s="106"/>
      <c r="T1" s="106"/>
      <c r="U1" s="106"/>
      <c r="V1" s="106"/>
      <c r="W1" s="106"/>
      <c r="X1" s="106"/>
      <c r="Y1" s="106"/>
      <c r="Z1" s="106"/>
      <c r="AA1" s="106"/>
      <c r="AB1" s="106"/>
      <c r="AC1" s="108"/>
    </row>
    <row r="2" spans="1:54" ht="13.5" hidden="1" customHeight="1">
      <c r="B2" s="163"/>
      <c r="C2" s="164"/>
      <c r="D2" s="164"/>
      <c r="E2" s="164"/>
      <c r="F2" s="164"/>
      <c r="G2" s="164"/>
      <c r="H2" s="164"/>
      <c r="I2" s="164"/>
      <c r="J2" s="164"/>
      <c r="K2" s="164"/>
      <c r="L2" s="164"/>
      <c r="M2" s="164"/>
      <c r="N2" s="164"/>
      <c r="O2" s="164"/>
      <c r="P2" s="164"/>
      <c r="Q2" s="164"/>
      <c r="R2" s="164"/>
      <c r="S2" s="162"/>
      <c r="T2" s="162"/>
      <c r="U2" s="162"/>
      <c r="V2" s="162"/>
      <c r="W2" s="162"/>
      <c r="X2" s="162"/>
      <c r="Y2" s="162"/>
      <c r="Z2" s="162"/>
      <c r="AA2" s="162"/>
      <c r="AB2" s="162"/>
    </row>
    <row r="3" spans="1:54" s="99" customFormat="1" ht="9" hidden="1" customHeight="1">
      <c r="A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row>
    <row r="4" spans="1:54" s="99" customFormat="1" ht="34.5" customHeight="1">
      <c r="A4" s="100"/>
      <c r="B4" s="1046" t="s">
        <v>469</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0"/>
      <c r="AD4" s="100"/>
      <c r="AE4" s="100"/>
      <c r="AF4" s="100"/>
      <c r="AG4" s="100"/>
      <c r="AH4" s="100"/>
      <c r="AI4" s="100"/>
      <c r="AJ4" s="100"/>
      <c r="AK4" s="100"/>
      <c r="AL4" s="100"/>
      <c r="AM4" s="100"/>
      <c r="AN4" s="100"/>
      <c r="AO4" s="100"/>
    </row>
    <row r="5" spans="1:54" ht="24.75" customHeight="1">
      <c r="B5" s="914" t="s">
        <v>235</v>
      </c>
      <c r="C5" s="915"/>
      <c r="D5" s="915"/>
      <c r="E5" s="915"/>
      <c r="F5" s="915"/>
      <c r="G5" s="915"/>
      <c r="H5" s="915"/>
      <c r="I5" s="915"/>
      <c r="J5" s="916"/>
    </row>
    <row r="6" spans="1:54" ht="33.75" customHeight="1">
      <c r="B6" s="917"/>
      <c r="C6" s="918"/>
      <c r="D6" s="918"/>
      <c r="E6" s="918"/>
      <c r="F6" s="918"/>
      <c r="G6" s="918"/>
      <c r="H6" s="918"/>
      <c r="I6" s="919"/>
      <c r="J6" s="103" t="s">
        <v>41</v>
      </c>
      <c r="BB6" s="110" t="s">
        <v>117</v>
      </c>
    </row>
    <row r="7" spans="1:54" ht="37.5" customHeight="1">
      <c r="B7" s="1059" t="s">
        <v>345</v>
      </c>
      <c r="C7" s="1059"/>
      <c r="D7" s="1059"/>
      <c r="E7" s="1059"/>
      <c r="F7" s="1059"/>
      <c r="G7" s="1059"/>
      <c r="H7" s="1059"/>
      <c r="I7" s="1059"/>
      <c r="J7" s="1059"/>
      <c r="K7" s="1059"/>
      <c r="L7" s="1059"/>
      <c r="M7" s="1059"/>
      <c r="BB7" s="110" t="s">
        <v>120</v>
      </c>
    </row>
    <row r="8" spans="1:54" ht="33.75" customHeight="1">
      <c r="B8" s="1060" t="s">
        <v>162</v>
      </c>
      <c r="C8" s="1060"/>
      <c r="D8" s="1060"/>
      <c r="E8" s="1060"/>
      <c r="F8" s="1060"/>
      <c r="G8" s="1060"/>
      <c r="H8" s="1057"/>
      <c r="I8" s="1058"/>
      <c r="J8" s="1063"/>
      <c r="K8" s="1064"/>
      <c r="L8" s="161" t="s">
        <v>263</v>
      </c>
    </row>
    <row r="9" spans="1:54" ht="17.25" customHeight="1"/>
    <row r="10" spans="1:54" ht="28.2" customHeight="1">
      <c r="B10" s="1060" t="s">
        <v>292</v>
      </c>
      <c r="C10" s="1060"/>
      <c r="D10" s="1060"/>
      <c r="E10" s="1060"/>
      <c r="F10" s="1060"/>
      <c r="G10" s="1060"/>
      <c r="H10" s="1057"/>
      <c r="I10" s="1058"/>
      <c r="J10" s="1058"/>
      <c r="K10" s="1058"/>
      <c r="L10" s="161" t="s">
        <v>291</v>
      </c>
    </row>
    <row r="11" spans="1:54" ht="28.2" customHeight="1">
      <c r="B11" s="1060" t="s">
        <v>290</v>
      </c>
      <c r="C11" s="1060"/>
      <c r="D11" s="1060"/>
      <c r="E11" s="1060"/>
      <c r="F11" s="1060"/>
      <c r="G11" s="1060"/>
      <c r="H11" s="1057"/>
      <c r="I11" s="1058"/>
      <c r="J11" s="1058"/>
      <c r="K11" s="1058"/>
      <c r="L11" s="161" t="s">
        <v>187</v>
      </c>
    </row>
    <row r="12" spans="1:54" ht="28.5" customHeight="1">
      <c r="B12" s="160" t="s">
        <v>344</v>
      </c>
      <c r="C12" s="159"/>
      <c r="D12" s="159"/>
      <c r="E12" s="159"/>
    </row>
    <row r="13" spans="1:54" ht="53.25" customHeight="1">
      <c r="B13" s="123"/>
      <c r="C13" s="882" t="s">
        <v>346</v>
      </c>
      <c r="D13" s="882"/>
      <c r="E13" s="882"/>
      <c r="F13" s="882"/>
      <c r="G13" s="882"/>
      <c r="H13" s="882"/>
      <c r="I13" s="882"/>
      <c r="J13" s="882"/>
      <c r="K13" s="882"/>
      <c r="L13" s="882"/>
      <c r="M13" s="1028" t="s">
        <v>347</v>
      </c>
      <c r="N13" s="1029"/>
      <c r="O13" s="1029"/>
      <c r="P13" s="1029"/>
      <c r="Q13" s="1030"/>
      <c r="R13" s="1039" t="s">
        <v>242</v>
      </c>
      <c r="S13" s="1037"/>
      <c r="T13" s="1037"/>
      <c r="U13" s="1037"/>
      <c r="V13" s="1038"/>
      <c r="W13" s="1048" t="s">
        <v>289</v>
      </c>
      <c r="X13" s="1049"/>
      <c r="Y13" s="1049"/>
      <c r="Z13" s="1049"/>
      <c r="AA13" s="1049"/>
      <c r="AB13" s="1050"/>
      <c r="AE13" s="112" t="s">
        <v>288</v>
      </c>
    </row>
    <row r="14" spans="1:54" ht="29.4" customHeight="1">
      <c r="B14" s="146" t="s">
        <v>287</v>
      </c>
      <c r="C14" s="1051"/>
      <c r="D14" s="1052"/>
      <c r="E14" s="1052"/>
      <c r="F14" s="1052"/>
      <c r="G14" s="1052"/>
      <c r="H14" s="1052"/>
      <c r="I14" s="1052"/>
      <c r="J14" s="1052"/>
      <c r="K14" s="1052"/>
      <c r="L14" s="157" t="s">
        <v>41</v>
      </c>
      <c r="M14" s="1051"/>
      <c r="N14" s="1052"/>
      <c r="O14" s="1052"/>
      <c r="P14" s="1052"/>
      <c r="Q14" s="156" t="s">
        <v>41</v>
      </c>
      <c r="R14" s="1053"/>
      <c r="S14" s="1054"/>
      <c r="T14" s="1054"/>
      <c r="U14" s="1037" t="s">
        <v>171</v>
      </c>
      <c r="V14" s="1038"/>
      <c r="W14" s="1055">
        <f t="shared" ref="W14:W23" si="0">MAX(AF14,AO14)</f>
        <v>0</v>
      </c>
      <c r="X14" s="1056"/>
      <c r="Y14" s="1056"/>
      <c r="Z14" s="1056"/>
      <c r="AA14" s="1056"/>
      <c r="AB14" s="156" t="s">
        <v>41</v>
      </c>
      <c r="AE14" s="111" t="s">
        <v>277</v>
      </c>
      <c r="AF14" s="109">
        <f t="shared" ref="AF14:AF23" si="1">ROUNDDOWN(IF(R14&lt;6.34,MIN(AR14/4*3,R14*190000,950000),0),-3)</f>
        <v>0</v>
      </c>
      <c r="AH14" s="1061" t="s">
        <v>276</v>
      </c>
      <c r="AI14" s="1061"/>
      <c r="AJ14" s="1061"/>
      <c r="AK14" s="1061"/>
      <c r="AL14" s="1061"/>
      <c r="AM14" s="1061"/>
      <c r="AN14" s="1061"/>
      <c r="AO14" s="109">
        <f t="shared" ref="AO14:AO23" si="2">ROUNDDOWN(IF(R14&gt;=6.34,MIN(AR14/4*3,R14*150000),0),-3)</f>
        <v>0</v>
      </c>
      <c r="AQ14" s="110" t="s">
        <v>275</v>
      </c>
      <c r="AR14" s="1062">
        <f t="shared" ref="AR14:AR23" si="3">C14+M14</f>
        <v>0</v>
      </c>
      <c r="AS14" s="1060"/>
      <c r="AT14" s="1060"/>
    </row>
    <row r="15" spans="1:54" ht="29.4" customHeight="1">
      <c r="B15" s="146" t="s">
        <v>286</v>
      </c>
      <c r="C15" s="1051"/>
      <c r="D15" s="1052"/>
      <c r="E15" s="1052"/>
      <c r="F15" s="1052"/>
      <c r="G15" s="1052"/>
      <c r="H15" s="1052"/>
      <c r="I15" s="1052"/>
      <c r="J15" s="1052"/>
      <c r="K15" s="1052"/>
      <c r="L15" s="157" t="s">
        <v>41</v>
      </c>
      <c r="M15" s="1051"/>
      <c r="N15" s="1052"/>
      <c r="O15" s="1052"/>
      <c r="P15" s="1052"/>
      <c r="Q15" s="156" t="s">
        <v>41</v>
      </c>
      <c r="R15" s="1053"/>
      <c r="S15" s="1054"/>
      <c r="T15" s="1054"/>
      <c r="U15" s="1037" t="s">
        <v>171</v>
      </c>
      <c r="V15" s="1038"/>
      <c r="W15" s="1055">
        <f t="shared" si="0"/>
        <v>0</v>
      </c>
      <c r="X15" s="1056"/>
      <c r="Y15" s="1056"/>
      <c r="Z15" s="1056"/>
      <c r="AA15" s="1056"/>
      <c r="AB15" s="156" t="s">
        <v>41</v>
      </c>
      <c r="AE15" s="111" t="s">
        <v>277</v>
      </c>
      <c r="AF15" s="109">
        <f t="shared" si="1"/>
        <v>0</v>
      </c>
      <c r="AH15" s="1061" t="s">
        <v>276</v>
      </c>
      <c r="AI15" s="1061"/>
      <c r="AJ15" s="1061"/>
      <c r="AK15" s="1061"/>
      <c r="AL15" s="1061"/>
      <c r="AM15" s="1061"/>
      <c r="AN15" s="1061"/>
      <c r="AO15" s="109">
        <f t="shared" si="2"/>
        <v>0</v>
      </c>
      <c r="AQ15" s="110" t="s">
        <v>275</v>
      </c>
      <c r="AR15" s="1062">
        <f t="shared" si="3"/>
        <v>0</v>
      </c>
      <c r="AS15" s="1060"/>
      <c r="AT15" s="1060"/>
    </row>
    <row r="16" spans="1:54" ht="29.4" customHeight="1">
      <c r="B16" s="146" t="s">
        <v>285</v>
      </c>
      <c r="C16" s="1051"/>
      <c r="D16" s="1052"/>
      <c r="E16" s="1052"/>
      <c r="F16" s="1052"/>
      <c r="G16" s="1052"/>
      <c r="H16" s="1052"/>
      <c r="I16" s="1052"/>
      <c r="J16" s="1052"/>
      <c r="K16" s="1052"/>
      <c r="L16" s="157" t="s">
        <v>41</v>
      </c>
      <c r="M16" s="1051"/>
      <c r="N16" s="1052"/>
      <c r="O16" s="1052"/>
      <c r="P16" s="1052"/>
      <c r="Q16" s="156" t="s">
        <v>41</v>
      </c>
      <c r="R16" s="1053"/>
      <c r="S16" s="1054"/>
      <c r="T16" s="1054"/>
      <c r="U16" s="1037" t="s">
        <v>171</v>
      </c>
      <c r="V16" s="1038"/>
      <c r="W16" s="1055">
        <f t="shared" si="0"/>
        <v>0</v>
      </c>
      <c r="X16" s="1056"/>
      <c r="Y16" s="1056"/>
      <c r="Z16" s="1056"/>
      <c r="AA16" s="1056"/>
      <c r="AB16" s="156" t="s">
        <v>41</v>
      </c>
      <c r="AE16" s="111" t="s">
        <v>277</v>
      </c>
      <c r="AF16" s="109">
        <f t="shared" si="1"/>
        <v>0</v>
      </c>
      <c r="AH16" s="1061" t="s">
        <v>276</v>
      </c>
      <c r="AI16" s="1061"/>
      <c r="AJ16" s="1061"/>
      <c r="AK16" s="1061"/>
      <c r="AL16" s="1061"/>
      <c r="AM16" s="1061"/>
      <c r="AN16" s="1061"/>
      <c r="AO16" s="109">
        <f t="shared" si="2"/>
        <v>0</v>
      </c>
      <c r="AQ16" s="110" t="s">
        <v>275</v>
      </c>
      <c r="AR16" s="1062">
        <f t="shared" si="3"/>
        <v>0</v>
      </c>
      <c r="AS16" s="1060"/>
      <c r="AT16" s="1060"/>
    </row>
    <row r="17" spans="2:46" ht="29.4" customHeight="1">
      <c r="B17" s="146" t="s">
        <v>284</v>
      </c>
      <c r="C17" s="1051"/>
      <c r="D17" s="1052"/>
      <c r="E17" s="1052"/>
      <c r="F17" s="1052"/>
      <c r="G17" s="1052"/>
      <c r="H17" s="1052"/>
      <c r="I17" s="1052"/>
      <c r="J17" s="1052"/>
      <c r="K17" s="1052"/>
      <c r="L17" s="157" t="s">
        <v>41</v>
      </c>
      <c r="M17" s="1051"/>
      <c r="N17" s="1052"/>
      <c r="O17" s="1052"/>
      <c r="P17" s="1052"/>
      <c r="Q17" s="156" t="s">
        <v>41</v>
      </c>
      <c r="R17" s="1053"/>
      <c r="S17" s="1054"/>
      <c r="T17" s="1054"/>
      <c r="U17" s="1037" t="s">
        <v>171</v>
      </c>
      <c r="V17" s="1038"/>
      <c r="W17" s="1055">
        <f t="shared" si="0"/>
        <v>0</v>
      </c>
      <c r="X17" s="1056"/>
      <c r="Y17" s="1056"/>
      <c r="Z17" s="1056"/>
      <c r="AA17" s="1056"/>
      <c r="AB17" s="156" t="s">
        <v>41</v>
      </c>
      <c r="AE17" s="111" t="s">
        <v>277</v>
      </c>
      <c r="AF17" s="109">
        <f t="shared" si="1"/>
        <v>0</v>
      </c>
      <c r="AH17" s="1061" t="s">
        <v>276</v>
      </c>
      <c r="AI17" s="1061"/>
      <c r="AJ17" s="1061"/>
      <c r="AK17" s="1061"/>
      <c r="AL17" s="1061"/>
      <c r="AM17" s="1061"/>
      <c r="AN17" s="1061"/>
      <c r="AO17" s="109">
        <f t="shared" si="2"/>
        <v>0</v>
      </c>
      <c r="AQ17" s="110" t="s">
        <v>275</v>
      </c>
      <c r="AR17" s="1062">
        <f t="shared" si="3"/>
        <v>0</v>
      </c>
      <c r="AS17" s="1060"/>
      <c r="AT17" s="1060"/>
    </row>
    <row r="18" spans="2:46" ht="29.4" customHeight="1">
      <c r="B18" s="146" t="s">
        <v>283</v>
      </c>
      <c r="C18" s="1051"/>
      <c r="D18" s="1052"/>
      <c r="E18" s="1052"/>
      <c r="F18" s="1052"/>
      <c r="G18" s="1052"/>
      <c r="H18" s="1052"/>
      <c r="I18" s="1052"/>
      <c r="J18" s="1052"/>
      <c r="K18" s="1052"/>
      <c r="L18" s="157" t="s">
        <v>41</v>
      </c>
      <c r="M18" s="1051"/>
      <c r="N18" s="1052"/>
      <c r="O18" s="1052"/>
      <c r="P18" s="1052"/>
      <c r="Q18" s="156" t="s">
        <v>41</v>
      </c>
      <c r="R18" s="1053"/>
      <c r="S18" s="1054"/>
      <c r="T18" s="1054"/>
      <c r="U18" s="1037" t="s">
        <v>171</v>
      </c>
      <c r="V18" s="1038"/>
      <c r="W18" s="1055">
        <f t="shared" si="0"/>
        <v>0</v>
      </c>
      <c r="X18" s="1056"/>
      <c r="Y18" s="1056"/>
      <c r="Z18" s="1056"/>
      <c r="AA18" s="1056"/>
      <c r="AB18" s="156" t="s">
        <v>41</v>
      </c>
      <c r="AE18" s="111" t="s">
        <v>277</v>
      </c>
      <c r="AF18" s="109">
        <f t="shared" si="1"/>
        <v>0</v>
      </c>
      <c r="AH18" s="1061" t="s">
        <v>276</v>
      </c>
      <c r="AI18" s="1061"/>
      <c r="AJ18" s="1061"/>
      <c r="AK18" s="1061"/>
      <c r="AL18" s="1061"/>
      <c r="AM18" s="1061"/>
      <c r="AN18" s="1061"/>
      <c r="AO18" s="109">
        <f t="shared" si="2"/>
        <v>0</v>
      </c>
      <c r="AQ18" s="110" t="s">
        <v>275</v>
      </c>
      <c r="AR18" s="1062">
        <f t="shared" si="3"/>
        <v>0</v>
      </c>
      <c r="AS18" s="1060"/>
      <c r="AT18" s="1060"/>
    </row>
    <row r="19" spans="2:46" ht="29.4" customHeight="1">
      <c r="B19" s="146" t="s">
        <v>282</v>
      </c>
      <c r="C19" s="1051"/>
      <c r="D19" s="1052"/>
      <c r="E19" s="1052"/>
      <c r="F19" s="1052"/>
      <c r="G19" s="1052"/>
      <c r="H19" s="1052"/>
      <c r="I19" s="1052"/>
      <c r="J19" s="1052"/>
      <c r="K19" s="1052"/>
      <c r="L19" s="157" t="s">
        <v>41</v>
      </c>
      <c r="M19" s="1051"/>
      <c r="N19" s="1052"/>
      <c r="O19" s="1052"/>
      <c r="P19" s="1052"/>
      <c r="Q19" s="156" t="s">
        <v>41</v>
      </c>
      <c r="R19" s="1053"/>
      <c r="S19" s="1054"/>
      <c r="T19" s="1054"/>
      <c r="U19" s="1037" t="s">
        <v>171</v>
      </c>
      <c r="V19" s="1038"/>
      <c r="W19" s="1055">
        <f t="shared" si="0"/>
        <v>0</v>
      </c>
      <c r="X19" s="1056"/>
      <c r="Y19" s="1056"/>
      <c r="Z19" s="1056"/>
      <c r="AA19" s="1056"/>
      <c r="AB19" s="156" t="s">
        <v>41</v>
      </c>
      <c r="AE19" s="111" t="s">
        <v>277</v>
      </c>
      <c r="AF19" s="109">
        <f t="shared" si="1"/>
        <v>0</v>
      </c>
      <c r="AH19" s="1061" t="s">
        <v>276</v>
      </c>
      <c r="AI19" s="1061"/>
      <c r="AJ19" s="1061"/>
      <c r="AK19" s="1061"/>
      <c r="AL19" s="1061"/>
      <c r="AM19" s="1061"/>
      <c r="AN19" s="1061"/>
      <c r="AO19" s="109">
        <f t="shared" si="2"/>
        <v>0</v>
      </c>
      <c r="AQ19" s="110" t="s">
        <v>275</v>
      </c>
      <c r="AR19" s="1062">
        <f t="shared" si="3"/>
        <v>0</v>
      </c>
      <c r="AS19" s="1060"/>
      <c r="AT19" s="1060"/>
    </row>
    <row r="20" spans="2:46" ht="29.4" customHeight="1">
      <c r="B20" s="146" t="s">
        <v>281</v>
      </c>
      <c r="C20" s="1051"/>
      <c r="D20" s="1052"/>
      <c r="E20" s="1052"/>
      <c r="F20" s="1052"/>
      <c r="G20" s="1052"/>
      <c r="H20" s="1052"/>
      <c r="I20" s="1052"/>
      <c r="J20" s="1052"/>
      <c r="K20" s="1052"/>
      <c r="L20" s="157" t="s">
        <v>41</v>
      </c>
      <c r="M20" s="1051"/>
      <c r="N20" s="1052"/>
      <c r="O20" s="1052"/>
      <c r="P20" s="1052"/>
      <c r="Q20" s="156" t="s">
        <v>41</v>
      </c>
      <c r="R20" s="1053"/>
      <c r="S20" s="1054"/>
      <c r="T20" s="1054"/>
      <c r="U20" s="1037" t="s">
        <v>171</v>
      </c>
      <c r="V20" s="1038"/>
      <c r="W20" s="1055">
        <f t="shared" si="0"/>
        <v>0</v>
      </c>
      <c r="X20" s="1056"/>
      <c r="Y20" s="1056"/>
      <c r="Z20" s="1056"/>
      <c r="AA20" s="1056"/>
      <c r="AB20" s="156" t="s">
        <v>41</v>
      </c>
      <c r="AE20" s="111" t="s">
        <v>277</v>
      </c>
      <c r="AF20" s="109">
        <f t="shared" si="1"/>
        <v>0</v>
      </c>
      <c r="AH20" s="1061" t="s">
        <v>276</v>
      </c>
      <c r="AI20" s="1061"/>
      <c r="AJ20" s="1061"/>
      <c r="AK20" s="1061"/>
      <c r="AL20" s="1061"/>
      <c r="AM20" s="1061"/>
      <c r="AN20" s="1061"/>
      <c r="AO20" s="109">
        <f t="shared" si="2"/>
        <v>0</v>
      </c>
      <c r="AQ20" s="110" t="s">
        <v>275</v>
      </c>
      <c r="AR20" s="1062">
        <f t="shared" si="3"/>
        <v>0</v>
      </c>
      <c r="AS20" s="1060"/>
      <c r="AT20" s="1060"/>
    </row>
    <row r="21" spans="2:46" ht="29.4" customHeight="1">
      <c r="B21" s="146" t="s">
        <v>280</v>
      </c>
      <c r="C21" s="1051"/>
      <c r="D21" s="1052"/>
      <c r="E21" s="1052"/>
      <c r="F21" s="1052"/>
      <c r="G21" s="1052"/>
      <c r="H21" s="1052"/>
      <c r="I21" s="1052"/>
      <c r="J21" s="1052"/>
      <c r="K21" s="1052"/>
      <c r="L21" s="157" t="s">
        <v>41</v>
      </c>
      <c r="M21" s="1051"/>
      <c r="N21" s="1052"/>
      <c r="O21" s="1052"/>
      <c r="P21" s="1052"/>
      <c r="Q21" s="156" t="s">
        <v>41</v>
      </c>
      <c r="R21" s="1053"/>
      <c r="S21" s="1054"/>
      <c r="T21" s="1054"/>
      <c r="U21" s="1037" t="s">
        <v>171</v>
      </c>
      <c r="V21" s="1038"/>
      <c r="W21" s="1055">
        <f t="shared" si="0"/>
        <v>0</v>
      </c>
      <c r="X21" s="1056"/>
      <c r="Y21" s="1056"/>
      <c r="Z21" s="1056"/>
      <c r="AA21" s="1056"/>
      <c r="AB21" s="156" t="s">
        <v>41</v>
      </c>
      <c r="AE21" s="111" t="s">
        <v>277</v>
      </c>
      <c r="AF21" s="109">
        <f t="shared" si="1"/>
        <v>0</v>
      </c>
      <c r="AH21" s="1061" t="s">
        <v>276</v>
      </c>
      <c r="AI21" s="1061"/>
      <c r="AJ21" s="1061"/>
      <c r="AK21" s="1061"/>
      <c r="AL21" s="1061"/>
      <c r="AM21" s="1061"/>
      <c r="AN21" s="1061"/>
      <c r="AO21" s="109">
        <f t="shared" si="2"/>
        <v>0</v>
      </c>
      <c r="AQ21" s="110" t="s">
        <v>275</v>
      </c>
      <c r="AR21" s="1062">
        <f t="shared" si="3"/>
        <v>0</v>
      </c>
      <c r="AS21" s="1060"/>
      <c r="AT21" s="1060"/>
    </row>
    <row r="22" spans="2:46" ht="29.4" customHeight="1">
      <c r="B22" s="146" t="s">
        <v>279</v>
      </c>
      <c r="C22" s="1051"/>
      <c r="D22" s="1052"/>
      <c r="E22" s="1052"/>
      <c r="F22" s="1052"/>
      <c r="G22" s="1052"/>
      <c r="H22" s="1052"/>
      <c r="I22" s="1052"/>
      <c r="J22" s="1052"/>
      <c r="K22" s="1052"/>
      <c r="L22" s="157" t="s">
        <v>41</v>
      </c>
      <c r="M22" s="1051"/>
      <c r="N22" s="1052"/>
      <c r="O22" s="1052"/>
      <c r="P22" s="1052"/>
      <c r="Q22" s="156" t="s">
        <v>41</v>
      </c>
      <c r="R22" s="1053"/>
      <c r="S22" s="1054"/>
      <c r="T22" s="1054"/>
      <c r="U22" s="1037" t="s">
        <v>171</v>
      </c>
      <c r="V22" s="1038"/>
      <c r="W22" s="1055">
        <f t="shared" si="0"/>
        <v>0</v>
      </c>
      <c r="X22" s="1056"/>
      <c r="Y22" s="1056"/>
      <c r="Z22" s="1056"/>
      <c r="AA22" s="1056"/>
      <c r="AB22" s="156" t="s">
        <v>41</v>
      </c>
      <c r="AE22" s="111" t="s">
        <v>277</v>
      </c>
      <c r="AF22" s="109">
        <f t="shared" si="1"/>
        <v>0</v>
      </c>
      <c r="AH22" s="1061" t="s">
        <v>276</v>
      </c>
      <c r="AI22" s="1061"/>
      <c r="AJ22" s="1061"/>
      <c r="AK22" s="1061"/>
      <c r="AL22" s="1061"/>
      <c r="AM22" s="1061"/>
      <c r="AN22" s="1061"/>
      <c r="AO22" s="109">
        <f t="shared" si="2"/>
        <v>0</v>
      </c>
      <c r="AQ22" s="110" t="s">
        <v>275</v>
      </c>
      <c r="AR22" s="1062">
        <f t="shared" si="3"/>
        <v>0</v>
      </c>
      <c r="AS22" s="1060"/>
      <c r="AT22" s="1060"/>
    </row>
    <row r="23" spans="2:46" ht="29.4" customHeight="1" thickBot="1">
      <c r="B23" s="158" t="s">
        <v>278</v>
      </c>
      <c r="C23" s="1065"/>
      <c r="D23" s="1066"/>
      <c r="E23" s="1066"/>
      <c r="F23" s="1066"/>
      <c r="G23" s="1066"/>
      <c r="H23" s="1066"/>
      <c r="I23" s="1066"/>
      <c r="J23" s="1066"/>
      <c r="K23" s="1066"/>
      <c r="L23" s="157" t="s">
        <v>41</v>
      </c>
      <c r="M23" s="1065"/>
      <c r="N23" s="1066"/>
      <c r="O23" s="1066"/>
      <c r="P23" s="1066"/>
      <c r="Q23" s="156" t="s">
        <v>41</v>
      </c>
      <c r="R23" s="1067"/>
      <c r="S23" s="1068"/>
      <c r="T23" s="1068"/>
      <c r="U23" s="1037" t="s">
        <v>171</v>
      </c>
      <c r="V23" s="1038"/>
      <c r="W23" s="1055">
        <f t="shared" si="0"/>
        <v>0</v>
      </c>
      <c r="X23" s="1056"/>
      <c r="Y23" s="1056"/>
      <c r="Z23" s="1056"/>
      <c r="AA23" s="1056"/>
      <c r="AB23" s="156" t="s">
        <v>41</v>
      </c>
      <c r="AE23" s="111" t="s">
        <v>277</v>
      </c>
      <c r="AF23" s="109">
        <f t="shared" si="1"/>
        <v>0</v>
      </c>
      <c r="AH23" s="1061" t="s">
        <v>276</v>
      </c>
      <c r="AI23" s="1061"/>
      <c r="AJ23" s="1061"/>
      <c r="AK23" s="1061"/>
      <c r="AL23" s="1061"/>
      <c r="AM23" s="1061"/>
      <c r="AN23" s="1061"/>
      <c r="AO23" s="109">
        <f t="shared" si="2"/>
        <v>0</v>
      </c>
      <c r="AQ23" s="110" t="s">
        <v>275</v>
      </c>
      <c r="AR23" s="1062">
        <f t="shared" si="3"/>
        <v>0</v>
      </c>
      <c r="AS23" s="1060"/>
      <c r="AT23" s="1060"/>
    </row>
    <row r="24" spans="2:46" ht="29.4" customHeight="1" thickBot="1">
      <c r="B24" s="1082" t="s">
        <v>96</v>
      </c>
      <c r="C24" s="1083"/>
      <c r="D24" s="1083"/>
      <c r="E24" s="1083"/>
      <c r="F24" s="1083"/>
      <c r="G24" s="1083"/>
      <c r="H24" s="1083"/>
      <c r="I24" s="1083"/>
      <c r="J24" s="1083"/>
      <c r="K24" s="1083"/>
      <c r="L24" s="1083"/>
      <c r="M24" s="1083"/>
      <c r="N24" s="1083"/>
      <c r="O24" s="1083"/>
      <c r="P24" s="1083"/>
      <c r="Q24" s="1083"/>
      <c r="R24" s="1083"/>
      <c r="S24" s="1083"/>
      <c r="T24" s="1083"/>
      <c r="U24" s="1083"/>
      <c r="V24" s="1083"/>
      <c r="W24" s="1072">
        <f>SUM(W14:AA23)</f>
        <v>0</v>
      </c>
      <c r="X24" s="1073"/>
      <c r="Y24" s="1073"/>
      <c r="Z24" s="1073"/>
      <c r="AA24" s="1073"/>
      <c r="AB24" s="119" t="s">
        <v>41</v>
      </c>
    </row>
    <row r="25" spans="2:46" ht="32.25" customHeight="1">
      <c r="B25" s="1074" t="s">
        <v>274</v>
      </c>
      <c r="C25" s="1074"/>
      <c r="D25" s="1074"/>
      <c r="E25" s="1074"/>
      <c r="F25" s="1074"/>
      <c r="G25" s="1074"/>
      <c r="H25" s="1074"/>
      <c r="I25" s="1074"/>
      <c r="J25" s="1074"/>
      <c r="K25" s="1074"/>
      <c r="L25" s="1074"/>
      <c r="M25" s="1074"/>
      <c r="N25" s="1074"/>
      <c r="O25" s="1074"/>
      <c r="P25" s="1074"/>
      <c r="Q25" s="1074"/>
      <c r="R25" s="1074"/>
      <c r="S25" s="1074"/>
      <c r="T25" s="1074"/>
      <c r="U25" s="1074"/>
      <c r="V25" s="1074"/>
      <c r="W25" s="148"/>
      <c r="AE25" s="104"/>
      <c r="AF25" s="104"/>
      <c r="AG25" s="104"/>
      <c r="AH25" s="104"/>
      <c r="AO25" s="104"/>
      <c r="AP25" s="104"/>
      <c r="AQ25" s="104"/>
      <c r="AR25" s="104"/>
      <c r="AS25" s="104"/>
    </row>
    <row r="26" spans="2:46" ht="18.75" customHeight="1">
      <c r="B26" s="104"/>
      <c r="C26" s="120"/>
      <c r="D26" s="120"/>
      <c r="E26" s="120"/>
      <c r="F26" s="120"/>
      <c r="G26" s="120"/>
      <c r="H26" s="120"/>
      <c r="I26" s="120"/>
      <c r="J26" s="120"/>
      <c r="K26" s="120"/>
      <c r="L26" s="120"/>
      <c r="M26" s="120"/>
      <c r="N26" s="120"/>
      <c r="O26" s="120"/>
      <c r="P26" s="120"/>
      <c r="Q26" s="120"/>
      <c r="R26" s="120"/>
      <c r="S26" s="120"/>
      <c r="T26" s="120"/>
      <c r="U26" s="120"/>
      <c r="V26" s="1069"/>
      <c r="W26" s="1070"/>
      <c r="X26" s="1070"/>
      <c r="Y26" s="1070"/>
      <c r="Z26" s="1070"/>
      <c r="AE26" s="104"/>
      <c r="AF26" s="155"/>
      <c r="AG26" s="104"/>
      <c r="AH26" s="104"/>
      <c r="AO26" s="104"/>
      <c r="AP26" s="104"/>
      <c r="AQ26" s="104"/>
      <c r="AR26" s="104"/>
      <c r="AS26" s="104"/>
    </row>
    <row r="27" spans="2:46" s="152" customFormat="1" ht="37.950000000000003" customHeight="1">
      <c r="H27" s="154" t="s">
        <v>239</v>
      </c>
      <c r="I27" s="154"/>
      <c r="J27" s="154"/>
      <c r="K27" s="154"/>
      <c r="L27" s="154"/>
      <c r="M27" s="154"/>
      <c r="N27" s="154"/>
      <c r="O27" s="154"/>
      <c r="P27" s="154"/>
      <c r="Q27" s="1071">
        <f>MAX(R35,R38,R42)</f>
        <v>0</v>
      </c>
      <c r="R27" s="1071"/>
      <c r="S27" s="1071"/>
      <c r="T27" s="1071"/>
      <c r="U27" s="1071"/>
      <c r="V27" s="1071"/>
      <c r="W27" s="1071"/>
      <c r="X27" s="1071"/>
      <c r="Y27" s="1071"/>
      <c r="Z27" s="1071"/>
      <c r="AA27" s="153" t="s">
        <v>41</v>
      </c>
      <c r="AE27" s="104"/>
      <c r="AF27" s="104"/>
      <c r="AG27" s="110"/>
      <c r="AH27" s="110"/>
      <c r="AI27" s="110"/>
      <c r="AJ27" s="110"/>
      <c r="AO27" s="104"/>
      <c r="AP27" s="104"/>
      <c r="AQ27" s="104"/>
      <c r="AR27" s="104"/>
      <c r="AS27" s="104"/>
    </row>
    <row r="28" spans="2:46" ht="11.25" customHeight="1" thickBot="1">
      <c r="C28" s="148"/>
      <c r="D28" s="148"/>
      <c r="E28" s="148"/>
      <c r="F28" s="148"/>
      <c r="G28" s="148"/>
      <c r="H28" s="148"/>
      <c r="I28" s="148"/>
      <c r="J28" s="148"/>
      <c r="K28" s="148"/>
      <c r="L28" s="148"/>
      <c r="M28" s="148"/>
      <c r="N28" s="148"/>
      <c r="O28" s="148"/>
      <c r="P28" s="148"/>
      <c r="Q28" s="148"/>
      <c r="R28" s="148"/>
      <c r="S28" s="148"/>
      <c r="T28" s="148"/>
      <c r="U28" s="148"/>
      <c r="V28" s="1070"/>
      <c r="W28" s="1070"/>
      <c r="X28" s="1070"/>
      <c r="Y28" s="1070"/>
      <c r="Z28" s="1070"/>
      <c r="AA28" s="1070"/>
      <c r="AE28" s="104"/>
      <c r="AF28" s="104"/>
      <c r="AO28" s="104"/>
      <c r="AP28" s="104"/>
      <c r="AQ28" s="104"/>
      <c r="AR28" s="104"/>
      <c r="AS28" s="104"/>
    </row>
    <row r="29" spans="2:46" ht="38.25" customHeight="1" thickBot="1">
      <c r="B29" s="104"/>
      <c r="C29" s="104"/>
      <c r="D29" s="104"/>
      <c r="E29" s="104"/>
      <c r="F29" s="104"/>
      <c r="G29" s="104"/>
      <c r="H29" s="104"/>
      <c r="I29" s="102" t="s">
        <v>224</v>
      </c>
      <c r="J29" s="104"/>
      <c r="K29" s="104"/>
      <c r="L29" s="104"/>
      <c r="M29" s="104"/>
      <c r="N29" s="203"/>
      <c r="O29" s="203"/>
      <c r="P29" s="203"/>
      <c r="Q29" s="203"/>
      <c r="R29" s="203"/>
      <c r="S29" s="202"/>
      <c r="T29" s="828">
        <f>MIN(B6,Q27)</f>
        <v>0</v>
      </c>
      <c r="U29" s="829"/>
      <c r="V29" s="829"/>
      <c r="W29" s="829"/>
      <c r="X29" s="829"/>
      <c r="Y29" s="829"/>
      <c r="Z29" s="829"/>
      <c r="AA29" s="101" t="s">
        <v>41</v>
      </c>
      <c r="AB29" s="104"/>
      <c r="AC29" s="104"/>
      <c r="AE29" s="104"/>
      <c r="AF29" s="104"/>
      <c r="AG29" s="104"/>
      <c r="AH29" s="104"/>
      <c r="AI29" s="104"/>
      <c r="AJ29" s="104"/>
    </row>
    <row r="30" spans="2:46" ht="11.25" customHeight="1">
      <c r="AG30" s="104"/>
      <c r="AH30" s="104"/>
      <c r="AI30" s="104"/>
      <c r="AJ30" s="104"/>
      <c r="AO30" s="104"/>
      <c r="AP30" s="104"/>
      <c r="AQ30" s="104"/>
      <c r="AR30" s="104"/>
      <c r="AS30" s="104"/>
    </row>
    <row r="31" spans="2:46" hidden="1">
      <c r="AG31" s="104"/>
      <c r="AH31" s="104"/>
      <c r="AI31" s="104"/>
      <c r="AJ31" s="104"/>
      <c r="AO31" s="104"/>
      <c r="AP31" s="104"/>
      <c r="AQ31" s="104"/>
      <c r="AR31" s="104"/>
      <c r="AS31" s="104"/>
    </row>
    <row r="32" spans="2:46" ht="13.35" hidden="1" customHeight="1">
      <c r="B32" s="104"/>
      <c r="C32" s="104"/>
      <c r="D32" s="104"/>
      <c r="E32" s="104"/>
      <c r="F32" s="151" t="s">
        <v>273</v>
      </c>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E32" s="104"/>
      <c r="AF32" s="104"/>
      <c r="AG32" s="104"/>
      <c r="AH32" s="104"/>
      <c r="AI32" s="104"/>
      <c r="AJ32" s="104"/>
      <c r="AO32" s="104"/>
      <c r="AP32" s="104"/>
      <c r="AQ32" s="104"/>
      <c r="AR32" s="104"/>
      <c r="AS32" s="104"/>
    </row>
    <row r="33" spans="2:45" ht="48" hidden="1" customHeight="1">
      <c r="B33" s="1077" t="s">
        <v>272</v>
      </c>
      <c r="C33" s="1078"/>
      <c r="D33" s="1079">
        <f>SUM(R14:T23)</f>
        <v>0</v>
      </c>
      <c r="E33" s="783"/>
      <c r="F33" s="150" t="s">
        <v>243</v>
      </c>
      <c r="G33" s="148"/>
      <c r="H33" s="148"/>
      <c r="I33" s="148"/>
      <c r="J33" s="148"/>
      <c r="K33" s="148"/>
      <c r="L33" s="148"/>
      <c r="M33" s="148"/>
      <c r="N33" s="148"/>
      <c r="O33" s="104"/>
      <c r="P33" s="104"/>
      <c r="Q33" s="104"/>
      <c r="R33" s="148"/>
      <c r="S33" s="104"/>
      <c r="T33" s="104"/>
      <c r="U33" s="104"/>
      <c r="V33" s="104"/>
      <c r="W33" s="104"/>
      <c r="X33" s="104"/>
      <c r="Y33" s="104"/>
      <c r="Z33" s="104"/>
      <c r="AA33" s="104"/>
      <c r="AB33" s="104"/>
      <c r="AC33" s="104"/>
      <c r="AE33" s="104"/>
      <c r="AF33" s="104"/>
      <c r="AG33" s="104"/>
      <c r="AH33" s="104"/>
      <c r="AO33" s="104"/>
      <c r="AP33" s="104"/>
      <c r="AQ33" s="104"/>
      <c r="AR33" s="104"/>
      <c r="AS33" s="104"/>
    </row>
    <row r="34" spans="2:45" ht="48" hidden="1" customHeight="1">
      <c r="B34" s="104"/>
      <c r="C34" s="104"/>
      <c r="D34" s="104"/>
      <c r="E34" s="104"/>
      <c r="F34" s="104"/>
      <c r="G34" s="104"/>
      <c r="H34" s="104"/>
      <c r="I34" s="104"/>
      <c r="J34" s="104"/>
      <c r="K34" s="104"/>
      <c r="L34" s="882" t="s">
        <v>269</v>
      </c>
      <c r="M34" s="882"/>
      <c r="N34" s="882"/>
      <c r="O34" s="882"/>
      <c r="P34" s="882"/>
      <c r="Q34" s="882"/>
      <c r="R34" s="783" t="s">
        <v>268</v>
      </c>
      <c r="S34" s="783"/>
      <c r="T34" s="783"/>
      <c r="U34" s="783"/>
      <c r="Z34" s="104"/>
      <c r="AA34" s="104"/>
      <c r="AB34" s="104"/>
      <c r="AC34" s="104"/>
      <c r="AD34" s="104"/>
      <c r="AE34" s="121"/>
      <c r="AF34" s="104"/>
      <c r="AG34" s="104"/>
      <c r="AH34" s="104"/>
      <c r="AI34" s="104"/>
      <c r="AJ34" s="104"/>
    </row>
    <row r="35" spans="2:45" ht="48" hidden="1" customHeight="1">
      <c r="B35" s="104"/>
      <c r="C35" s="104"/>
      <c r="D35" s="104"/>
      <c r="E35" s="104"/>
      <c r="F35" s="104"/>
      <c r="G35" s="104"/>
      <c r="H35" s="104"/>
      <c r="I35" s="104"/>
      <c r="J35" s="104"/>
      <c r="K35" s="104"/>
      <c r="L35" s="1061" t="s">
        <v>343</v>
      </c>
      <c r="M35" s="1061"/>
      <c r="N35" s="1061"/>
      <c r="O35" s="1061"/>
      <c r="P35" s="1061"/>
      <c r="Q35" s="1061"/>
      <c r="R35" s="783">
        <f>ROUNDDOWN(IF(AND(H8="戸建",D33&lt;6.34),MIN(W24,D33*190000,950000),0),-3)</f>
        <v>0</v>
      </c>
      <c r="S35" s="783"/>
      <c r="T35" s="783"/>
      <c r="U35" s="783"/>
      <c r="Z35" s="104"/>
      <c r="AA35" s="104"/>
      <c r="AB35" s="104"/>
      <c r="AC35" s="104"/>
      <c r="AD35" s="104"/>
      <c r="AE35" s="104"/>
      <c r="AF35" s="104"/>
      <c r="AG35" s="104"/>
      <c r="AH35" s="104"/>
      <c r="AI35" s="104"/>
      <c r="AJ35" s="104"/>
    </row>
    <row r="36" spans="2:45" ht="48" hidden="1" customHeight="1">
      <c r="B36" s="104"/>
      <c r="C36" s="104"/>
      <c r="D36" s="104"/>
      <c r="E36" s="104"/>
      <c r="F36" s="150" t="s">
        <v>237</v>
      </c>
      <c r="G36" s="148"/>
      <c r="H36" s="148"/>
      <c r="I36" s="148"/>
      <c r="J36" s="148"/>
      <c r="K36" s="148"/>
      <c r="L36" s="148"/>
      <c r="M36" s="148"/>
      <c r="N36" s="148"/>
      <c r="O36" s="104"/>
      <c r="P36" s="104"/>
      <c r="Q36" s="104"/>
      <c r="R36" s="104"/>
      <c r="S36" s="104"/>
      <c r="T36" s="104"/>
      <c r="U36" s="104"/>
      <c r="Z36" s="104"/>
      <c r="AA36" s="104"/>
      <c r="AB36" s="104"/>
      <c r="AC36" s="104"/>
      <c r="AD36" s="104"/>
      <c r="AE36" s="104"/>
      <c r="AF36" s="104"/>
      <c r="AG36" s="104"/>
      <c r="AH36" s="104"/>
      <c r="AI36" s="104"/>
      <c r="AJ36" s="104"/>
    </row>
    <row r="37" spans="2:45" ht="48" hidden="1" customHeight="1">
      <c r="B37" s="104"/>
      <c r="C37" s="104"/>
      <c r="D37" s="104"/>
      <c r="E37" s="104"/>
      <c r="L37" s="882" t="s">
        <v>269</v>
      </c>
      <c r="M37" s="882"/>
      <c r="N37" s="882"/>
      <c r="O37" s="882"/>
      <c r="P37" s="882"/>
      <c r="Q37" s="882"/>
      <c r="R37" s="783" t="s">
        <v>268</v>
      </c>
      <c r="S37" s="783"/>
      <c r="T37" s="783"/>
      <c r="U37" s="783"/>
      <c r="Z37" s="104"/>
      <c r="AA37" s="104"/>
      <c r="AB37" s="104"/>
      <c r="AC37" s="104"/>
      <c r="AD37" s="104"/>
      <c r="AE37" s="104"/>
      <c r="AF37" s="104"/>
      <c r="AG37" s="104"/>
      <c r="AH37" s="104"/>
      <c r="AI37" s="104"/>
      <c r="AJ37" s="104"/>
    </row>
    <row r="38" spans="2:45" ht="48" hidden="1" customHeight="1">
      <c r="B38" s="104"/>
      <c r="C38" s="104"/>
      <c r="D38" s="104"/>
      <c r="E38" s="104"/>
      <c r="L38" s="1061" t="s">
        <v>342</v>
      </c>
      <c r="M38" s="1061"/>
      <c r="N38" s="1061"/>
      <c r="O38" s="1061"/>
      <c r="P38" s="1061"/>
      <c r="Q38" s="1061"/>
      <c r="R38" s="832">
        <f>ROUNDDOWN(IF(AND(H8="戸建",D33&gt;=6.34),MIN(W24,D33*150000),0),-3)</f>
        <v>0</v>
      </c>
      <c r="S38" s="832"/>
      <c r="T38" s="832"/>
      <c r="U38" s="832"/>
      <c r="Z38" s="104"/>
      <c r="AA38" s="104"/>
      <c r="AB38" s="104"/>
      <c r="AC38" s="104"/>
      <c r="AD38" s="104"/>
      <c r="AE38" s="104"/>
      <c r="AF38" s="104"/>
      <c r="AG38" s="104"/>
      <c r="AH38" s="104"/>
      <c r="AI38" s="104"/>
      <c r="AJ38" s="104"/>
    </row>
    <row r="39" spans="2:45" ht="48" hidden="1" customHeight="1">
      <c r="B39" s="104"/>
      <c r="C39" s="104"/>
      <c r="D39" s="104"/>
      <c r="E39" s="104"/>
      <c r="F39" s="149" t="s">
        <v>271</v>
      </c>
      <c r="G39" s="104"/>
      <c r="H39" s="104"/>
      <c r="I39" s="104"/>
      <c r="J39" s="104"/>
      <c r="K39" s="104"/>
      <c r="L39" s="104"/>
      <c r="M39" s="104"/>
      <c r="N39" s="104"/>
      <c r="O39" s="104"/>
      <c r="P39" s="104"/>
      <c r="Q39" s="104"/>
      <c r="R39" s="104"/>
      <c r="S39" s="104"/>
      <c r="T39" s="104"/>
      <c r="U39" s="104"/>
      <c r="Z39" s="104"/>
      <c r="AA39" s="104"/>
      <c r="AB39" s="104"/>
      <c r="AC39" s="104"/>
      <c r="AE39" s="104"/>
      <c r="AF39" s="104"/>
      <c r="AG39" s="104"/>
      <c r="AH39" s="104"/>
      <c r="AI39" s="104"/>
      <c r="AJ39" s="104"/>
      <c r="AO39" s="104"/>
      <c r="AP39" s="104"/>
      <c r="AQ39" s="104"/>
      <c r="AR39" s="104"/>
      <c r="AS39" s="104"/>
    </row>
    <row r="40" spans="2:45" ht="48" hidden="1" customHeight="1">
      <c r="B40" s="104"/>
      <c r="C40" s="104"/>
      <c r="D40" s="104"/>
      <c r="E40" s="104"/>
      <c r="F40" s="110" t="s">
        <v>270</v>
      </c>
      <c r="G40" s="148"/>
      <c r="H40" s="148"/>
      <c r="I40" s="148"/>
      <c r="J40" s="148"/>
      <c r="K40" s="148"/>
      <c r="L40" s="148"/>
      <c r="M40" s="148"/>
      <c r="N40" s="148"/>
      <c r="O40" s="104"/>
      <c r="P40" s="104"/>
      <c r="Q40" s="104"/>
      <c r="R40" s="104"/>
      <c r="S40" s="104"/>
      <c r="T40" s="104"/>
      <c r="U40" s="104"/>
      <c r="Z40" s="104"/>
      <c r="AA40" s="104"/>
      <c r="AB40" s="104"/>
      <c r="AC40" s="104"/>
      <c r="AE40" s="147"/>
      <c r="AF40" s="121"/>
      <c r="AG40" s="104"/>
      <c r="AH40" s="104"/>
      <c r="AI40" s="104"/>
      <c r="AJ40" s="104"/>
    </row>
    <row r="41" spans="2:45" ht="48" hidden="1" customHeight="1">
      <c r="B41" s="104"/>
      <c r="C41" s="104"/>
      <c r="D41" s="104"/>
      <c r="E41" s="104"/>
      <c r="F41" s="104"/>
      <c r="G41" s="104"/>
      <c r="H41" s="104"/>
      <c r="I41" s="104"/>
      <c r="J41" s="104"/>
      <c r="K41" s="104"/>
      <c r="L41" s="1076" t="s">
        <v>269</v>
      </c>
      <c r="M41" s="1076"/>
      <c r="N41" s="1076"/>
      <c r="O41" s="1076"/>
      <c r="P41" s="1076"/>
      <c r="Q41" s="1076"/>
      <c r="R41" s="1080" t="s">
        <v>268</v>
      </c>
      <c r="S41" s="1080"/>
      <c r="T41" s="1080"/>
      <c r="U41" s="1080"/>
      <c r="Z41" s="104"/>
      <c r="AA41" s="104"/>
      <c r="AB41" s="104"/>
      <c r="AC41" s="104"/>
      <c r="AE41" s="104"/>
      <c r="AF41" s="104"/>
      <c r="AG41" s="104"/>
      <c r="AH41" s="104"/>
      <c r="AI41" s="104"/>
      <c r="AJ41" s="104"/>
    </row>
    <row r="42" spans="2:45" ht="15" hidden="1" customHeight="1">
      <c r="B42" s="104"/>
      <c r="C42" s="104"/>
      <c r="D42" s="104"/>
      <c r="E42" s="104"/>
      <c r="F42" s="104"/>
      <c r="G42" s="104"/>
      <c r="H42" s="104"/>
      <c r="I42" s="104"/>
      <c r="J42" s="104"/>
      <c r="K42" s="104"/>
      <c r="L42" s="1075" t="s">
        <v>341</v>
      </c>
      <c r="M42" s="1075"/>
      <c r="N42" s="1075"/>
      <c r="O42" s="1075"/>
      <c r="P42" s="1075"/>
      <c r="Q42" s="1075"/>
      <c r="R42" s="1081">
        <f>ROUNDDOWN(IF(H8="集合",W24,0),-3)</f>
        <v>0</v>
      </c>
      <c r="S42" s="1081"/>
      <c r="T42" s="1081"/>
      <c r="U42" s="1081"/>
      <c r="Z42" s="104"/>
      <c r="AA42" s="104"/>
      <c r="AB42" s="104"/>
      <c r="AC42" s="104"/>
      <c r="AE42" s="104"/>
      <c r="AF42" s="104"/>
      <c r="AG42" s="104"/>
      <c r="AH42" s="104"/>
      <c r="AI42" s="104"/>
      <c r="AJ42" s="104"/>
    </row>
    <row r="43" spans="2:45" ht="20.25" customHeight="1">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row>
  </sheetData>
  <dataConsolidate/>
  <mergeCells count="106">
    <mergeCell ref="B5:J5"/>
    <mergeCell ref="B6:I6"/>
    <mergeCell ref="B4:AB4"/>
    <mergeCell ref="T29:Z29"/>
    <mergeCell ref="L38:Q38"/>
    <mergeCell ref="L42:Q42"/>
    <mergeCell ref="L37:Q37"/>
    <mergeCell ref="L41:Q41"/>
    <mergeCell ref="B33:C33"/>
    <mergeCell ref="D33:E33"/>
    <mergeCell ref="R41:U41"/>
    <mergeCell ref="R42:U42"/>
    <mergeCell ref="R38:U38"/>
    <mergeCell ref="R37:U37"/>
    <mergeCell ref="L35:Q35"/>
    <mergeCell ref="L34:Q34"/>
    <mergeCell ref="C20:K20"/>
    <mergeCell ref="W18:AA18"/>
    <mergeCell ref="R34:U34"/>
    <mergeCell ref="R35:U35"/>
    <mergeCell ref="B24:V24"/>
    <mergeCell ref="C19:K19"/>
    <mergeCell ref="C18:K18"/>
    <mergeCell ref="C17:K17"/>
    <mergeCell ref="C16:K16"/>
    <mergeCell ref="V26:Z26"/>
    <mergeCell ref="V28:AA28"/>
    <mergeCell ref="Q27:Z27"/>
    <mergeCell ref="W24:AA24"/>
    <mergeCell ref="B25:V25"/>
    <mergeCell ref="C23:K23"/>
    <mergeCell ref="C22:K22"/>
    <mergeCell ref="C21:K21"/>
    <mergeCell ref="M16:P16"/>
    <mergeCell ref="R16:T16"/>
    <mergeCell ref="U16:V16"/>
    <mergeCell ref="W16:AA16"/>
    <mergeCell ref="U18:V18"/>
    <mergeCell ref="R20:T20"/>
    <mergeCell ref="U20:V20"/>
    <mergeCell ref="AR23:AT23"/>
    <mergeCell ref="M22:P22"/>
    <mergeCell ref="R22:T22"/>
    <mergeCell ref="U22:V22"/>
    <mergeCell ref="W22:AA22"/>
    <mergeCell ref="AH22:AN22"/>
    <mergeCell ref="AR22:AT22"/>
    <mergeCell ref="M23:P23"/>
    <mergeCell ref="R23:T23"/>
    <mergeCell ref="U23:V23"/>
    <mergeCell ref="W23:AA23"/>
    <mergeCell ref="AH23:AN23"/>
    <mergeCell ref="AH14:AN14"/>
    <mergeCell ref="AR14:AT14"/>
    <mergeCell ref="H8:I8"/>
    <mergeCell ref="J8:K8"/>
    <mergeCell ref="AH18:AN18"/>
    <mergeCell ref="AR20:AT20"/>
    <mergeCell ref="M21:P21"/>
    <mergeCell ref="R21:T21"/>
    <mergeCell ref="U21:V21"/>
    <mergeCell ref="W21:AA21"/>
    <mergeCell ref="AH21:AN21"/>
    <mergeCell ref="AR21:AT21"/>
    <mergeCell ref="M20:P20"/>
    <mergeCell ref="AR18:AT18"/>
    <mergeCell ref="M19:P19"/>
    <mergeCell ref="R19:T19"/>
    <mergeCell ref="U19:V19"/>
    <mergeCell ref="W19:AA19"/>
    <mergeCell ref="AH19:AN19"/>
    <mergeCell ref="AR19:AT19"/>
    <mergeCell ref="M18:P18"/>
    <mergeCell ref="R18:T18"/>
    <mergeCell ref="W20:AA20"/>
    <mergeCell ref="AH20:AN20"/>
    <mergeCell ref="AH16:AN16"/>
    <mergeCell ref="AR16:AT16"/>
    <mergeCell ref="M17:P17"/>
    <mergeCell ref="R17:T17"/>
    <mergeCell ref="U17:V17"/>
    <mergeCell ref="W17:AA17"/>
    <mergeCell ref="AH17:AN17"/>
    <mergeCell ref="AR17:AT17"/>
    <mergeCell ref="M15:P15"/>
    <mergeCell ref="R15:T15"/>
    <mergeCell ref="U15:V15"/>
    <mergeCell ref="W15:AA15"/>
    <mergeCell ref="AH15:AN15"/>
    <mergeCell ref="AR15:AT15"/>
    <mergeCell ref="W13:AB13"/>
    <mergeCell ref="M14:P14"/>
    <mergeCell ref="R14:T14"/>
    <mergeCell ref="U14:V14"/>
    <mergeCell ref="W14:AA14"/>
    <mergeCell ref="H10:K10"/>
    <mergeCell ref="H11:K11"/>
    <mergeCell ref="C15:K15"/>
    <mergeCell ref="B7:M7"/>
    <mergeCell ref="B8:G8"/>
    <mergeCell ref="B10:G10"/>
    <mergeCell ref="B11:G11"/>
    <mergeCell ref="C13:L13"/>
    <mergeCell ref="C14:K14"/>
    <mergeCell ref="M13:Q13"/>
    <mergeCell ref="R13:V13"/>
  </mergeCells>
  <phoneticPr fontId="3"/>
  <conditionalFormatting sqref="B6">
    <cfRule type="expression" dxfId="7" priority="2">
      <formula>$B$6=""</formula>
    </cfRule>
  </conditionalFormatting>
  <conditionalFormatting sqref="C14:C23">
    <cfRule type="expression" dxfId="6" priority="5">
      <formula>$M14=""</formula>
    </cfRule>
  </conditionalFormatting>
  <conditionalFormatting sqref="H8">
    <cfRule type="expression" dxfId="5" priority="36">
      <formula>$H$8=""</formula>
    </cfRule>
  </conditionalFormatting>
  <conditionalFormatting sqref="H10:K11">
    <cfRule type="expression" dxfId="4" priority="34">
      <formula>$H$10=""</formula>
    </cfRule>
  </conditionalFormatting>
  <conditionalFormatting sqref="J8:K8">
    <cfRule type="expression" dxfId="3" priority="35">
      <formula>AND($H$8="集合",$J$8="")</formula>
    </cfRule>
  </conditionalFormatting>
  <conditionalFormatting sqref="M14:M23">
    <cfRule type="expression" dxfId="2" priority="4">
      <formula>$M14=""</formula>
    </cfRule>
  </conditionalFormatting>
  <conditionalFormatting sqref="N29:R29">
    <cfRule type="expression" dxfId="1" priority="1">
      <formula>AND($S$5="集合",$D$36="")</formula>
    </cfRule>
  </conditionalFormatting>
  <conditionalFormatting sqref="R14:T23">
    <cfRule type="expression" dxfId="0" priority="6">
      <formula>$R14=""</formula>
    </cfRule>
  </conditionalFormatting>
  <dataValidations count="4">
    <dataValidation type="custom" allowBlank="1" showInputMessage="1" showErrorMessage="1" sqref="H10:J11" xr:uid="{00000000-0002-0000-0900-000000000000}">
      <formula1>J8&gt;=H10</formula1>
    </dataValidation>
    <dataValidation type="custom" allowBlank="1" showInputMessage="1" showErrorMessage="1" sqref="K10:K11" xr:uid="{00000000-0002-0000-0900-000001000000}">
      <formula1>R8&gt;=K10</formula1>
    </dataValidation>
    <dataValidation type="whole" operator="notBetween" allowBlank="1" showInputMessage="1" showErrorMessage="1" errorTitle="数値が無効です" error="集合住宅の場合2以上の数値を入力してください。" sqref="J8:K8" xr:uid="{00000000-0002-0000-0900-000002000000}">
      <formula1>1</formula1>
      <formula2>1</formula2>
    </dataValidation>
    <dataValidation type="list" allowBlank="1" showInputMessage="1" showErrorMessage="1" sqref="H8:I8" xr:uid="{00000000-0002-0000-0900-000003000000}">
      <formula1>$BB$5:$BB$7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heetViews>
  <sheetFormatPr defaultRowHeight="18"/>
  <cols>
    <col min="3" max="3" width="10.69921875" customWidth="1"/>
  </cols>
  <sheetData>
    <row r="1" spans="1:7">
      <c r="A1" t="s">
        <v>208</v>
      </c>
      <c r="B1" s="16"/>
    </row>
    <row r="2" spans="1:7">
      <c r="A2">
        <v>1</v>
      </c>
      <c r="B2" t="s">
        <v>115</v>
      </c>
      <c r="C2" s="17">
        <v>300000</v>
      </c>
      <c r="E2" t="s">
        <v>116</v>
      </c>
      <c r="F2" t="s">
        <v>117</v>
      </c>
      <c r="G2" s="25" t="s">
        <v>166</v>
      </c>
    </row>
    <row r="3" spans="1:7">
      <c r="A3">
        <v>2</v>
      </c>
      <c r="B3" t="s">
        <v>118</v>
      </c>
      <c r="C3" s="17">
        <v>500000</v>
      </c>
      <c r="E3" t="s">
        <v>119</v>
      </c>
      <c r="F3" t="s">
        <v>120</v>
      </c>
      <c r="G3" s="26" t="s">
        <v>165</v>
      </c>
    </row>
    <row r="4" spans="1:7">
      <c r="A4">
        <v>3</v>
      </c>
      <c r="B4" t="s">
        <v>121</v>
      </c>
      <c r="C4" s="17">
        <v>2100000</v>
      </c>
      <c r="G4" s="26"/>
    </row>
    <row r="5" spans="1:7">
      <c r="A5">
        <v>1</v>
      </c>
      <c r="B5" t="s">
        <v>122</v>
      </c>
      <c r="C5">
        <v>200000</v>
      </c>
    </row>
    <row r="6" spans="1:7">
      <c r="A6">
        <v>2</v>
      </c>
      <c r="B6" t="s">
        <v>123</v>
      </c>
      <c r="C6">
        <v>400000</v>
      </c>
    </row>
    <row r="7" spans="1:7">
      <c r="A7">
        <v>3</v>
      </c>
      <c r="B7" t="s">
        <v>124</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チェックリスト</vt:lpstr>
      <vt:lpstr>実績報告書(第一面）</vt:lpstr>
      <vt:lpstr>実績報告書（第二面）</vt:lpstr>
      <vt:lpstr>第二面別紙</vt:lpstr>
      <vt:lpstr>蓄電池内訳書 </vt:lpstr>
      <vt:lpstr>太陽光発電内訳書</vt:lpstr>
      <vt:lpstr>V2H内訳書</vt:lpstr>
      <vt:lpstr>交付状況内訳書 </vt:lpstr>
      <vt:lpstr>計算シート(住宅・太陽光)</vt:lpstr>
      <vt:lpstr>計算シート(戸別連携)</vt:lpstr>
      <vt:lpstr>計算シート(蓄電池・V2H)</vt:lpstr>
      <vt:lpstr>計算シート（蓄電池複数）</vt:lpstr>
      <vt:lpstr>Sheet1</vt:lpstr>
      <vt:lpstr>V2H内訳書!Print_Area</vt:lpstr>
      <vt:lpstr>チェックリスト!Print_Area</vt:lpstr>
      <vt:lpstr>'計算シート(戸別連携)'!Print_Area</vt:lpstr>
      <vt:lpstr>'計算シート(住宅・太陽光)'!Print_Area</vt:lpstr>
      <vt:lpstr>'計算シート(蓄電池・V2H)'!Print_Area</vt:lpstr>
      <vt:lpstr>'計算シート（蓄電池複数）'!Print_Area</vt:lpstr>
      <vt:lpstr>'交付状況内訳書 '!Print_Area</vt:lpstr>
      <vt:lpstr>'実績報告書(第一面）'!Print_Area</vt:lpstr>
      <vt:lpstr>'実績報告書（第二面）'!Print_Area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2025-05-20T09:43:50Z</dcterms:modified>
</cp:coreProperties>
</file>