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66925"/>
  <xr:revisionPtr revIDLastSave="0" documentId="13_ncr:1_{8CE8963A-2D9E-4254-8C2A-8DDC3ABE147D}" xr6:coauthVersionLast="47" xr6:coauthVersionMax="47" xr10:uidLastSave="{00000000-0000-0000-0000-000000000000}"/>
  <workbookProtection workbookAlgorithmName="SHA-512" workbookHashValue="ml8JyKO3GcoVGueIOQ9L0HmNQieSsXrGUgD1Neayny7hEz2pGMYUOagiygw7Irl35hzt3iVBzesegy6kMsm09w==" workbookSaltValue="il9wfUF427juIxl594Vn2A==" workbookSpinCount="100000" lockStructure="1"/>
  <bookViews>
    <workbookView xWindow="-120" yWindow="-120" windowWidth="29040" windowHeight="15720" xr2:uid="{7FB6C800-4CA4-40F8-9F44-658A0BBF89D9}"/>
  </bookViews>
  <sheets>
    <sheet name="【入力】基本情報" sheetId="2" r:id="rId1"/>
    <sheet name="【入力】設置機器・国等の助成金情報" sheetId="5" r:id="rId2"/>
    <sheet name="隠しシート（【入力】設置機器・国等の助成金情報）" sheetId="35" state="hidden" r:id="rId3"/>
    <sheet name="【入力】仕入(経費)情報" sheetId="10" r:id="rId4"/>
    <sheet name="隠しシート（【入力】仕入(経費)情報）" sheetId="36" state="hidden" r:id="rId5"/>
    <sheet name="【自動】助成金額計算シート" sheetId="8" r:id="rId6"/>
    <sheet name="【公社書式】内訳証明書" sheetId="32" r:id="rId7"/>
    <sheet name="リスト" sheetId="14" state="hidden" r:id="rId8"/>
    <sheet name="①建材一体型＿屋根" sheetId="25" state="hidden" r:id="rId9"/>
    <sheet name="②建材一体型＿屋根以外" sheetId="26" state="hidden" r:id="rId10"/>
    <sheet name="③防眩型＿ガラスレス製品" sheetId="27" state="hidden" r:id="rId11"/>
    <sheet name="④小型＿多角形・建材形" sheetId="28" state="hidden" r:id="rId12"/>
    <sheet name="⑤小型＿方形" sheetId="29" state="hidden" r:id="rId13"/>
    <sheet name="⑥防眩型＿ガラス製品" sheetId="30" state="hidden" r:id="rId14"/>
    <sheet name="⑦PV出力最適化＿直流電力変換装置以外＿マイクロインバータ" sheetId="37" state="hidden" r:id="rId15"/>
    <sheet name="⑧PV出力最適化＿直流電力変換装置＿オプティマイザ" sheetId="31" state="hidden" r:id="rId16"/>
  </sheets>
  <externalReferences>
    <externalReference r:id="rId17"/>
    <externalReference r:id="rId18"/>
    <externalReference r:id="rId19"/>
    <externalReference r:id="rId20"/>
    <externalReference r:id="rId21"/>
    <externalReference r:id="rId22"/>
    <externalReference r:id="rId23"/>
    <externalReference r:id="rId24"/>
  </externalReferences>
  <definedNames>
    <definedName name="_xlnm._FilterDatabase" localSheetId="1" hidden="1">【入力】設置機器・国等の助成金情報!$B$3:$N$46</definedName>
    <definedName name="_xlnm._FilterDatabase" localSheetId="7" hidden="1">リスト!#REF!</definedName>
    <definedName name="①建材一体型＿屋根">リスト!$J$4:$J$59</definedName>
    <definedName name="②建材一体型＿屋根以外">リスト!$N$4:$N$7</definedName>
    <definedName name="③防眩型＿ガラスレス製品">リスト!$R$4:$R$6</definedName>
    <definedName name="④小型＿多角形・建材形">リスト!$V$4:$V$21</definedName>
    <definedName name="⑤小型＿方形">リスト!$Z$4:$Z$36</definedName>
    <definedName name="⑥防眩型＿ガラス製品">リスト!$AD$4:$AD$64</definedName>
    <definedName name="⑦PV出力最適化＿直流電力変換装置以外＿マイクロインバータ">リスト!$AH$4:$AH$7</definedName>
    <definedName name="⑧PV出力最適化＿直流電力変換装置＿オプティマイザ">リスト!$AL$4:$AL$5</definedName>
    <definedName name="くく" localSheetId="2">#REF!</definedName>
    <definedName name="ソーラーエッジテクノロジージャパン株式会社">⑧PV出力最適化＿直流電力変換装置＿オプティマイザ!#REF!</definedName>
    <definedName name="華為技術日本株式会社">⑧PV出力最適化＿直流電力変換装置＿オプティマイザ!$N$7:$N$15</definedName>
    <definedName name="機器分類" localSheetId="2">#REF!</definedName>
    <definedName name="機器分類">'[1]型式リスト(非表示)'!#REF!</definedName>
    <definedName name="区分">#REF!</definedName>
    <definedName name="実績報告" localSheetId="2">#REF!</definedName>
    <definedName name="実績報告">[2]基本情報!#REF!</definedName>
    <definedName name="車" localSheetId="2">#REF!</definedName>
    <definedName name="車">[3]車両別集計!$B$4:$B$112</definedName>
    <definedName name="製造者">#REF!</definedName>
    <definedName name="製品型番">#REF!</definedName>
    <definedName name="設備" localSheetId="6">[4]データ参照シート!$B$2</definedName>
    <definedName name="設備" localSheetId="2">#REF!</definedName>
    <definedName name="設備">[5]データ参照シート!$B$2</definedName>
    <definedName name="大分類" localSheetId="6">[2]基本情報!#REF!</definedName>
    <definedName name="大分類" localSheetId="2">#REF!</definedName>
    <definedName name="大分類">[6]基本情報!#REF!</definedName>
    <definedName name="認定番号">#REF!</definedName>
    <definedName name="別1その2" localSheetId="2">#REF!</definedName>
    <definedName name="別1その2">[7]対策!$K$2:$K$9</definedName>
    <definedName name="別表2">[8]リスト!$B$3:$B$5</definedName>
    <definedName name="別表3_モジュール">[8]リスト!$B$6</definedName>
    <definedName name="別表3_周辺機器">[8]リスト!$B$8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5" l="1"/>
  <c r="F17" i="5" l="1"/>
  <c r="G15" i="10"/>
  <c r="F20" i="32" s="1"/>
  <c r="F21" i="32"/>
  <c r="F19" i="32"/>
  <c r="F82" i="8"/>
  <c r="F77" i="8"/>
  <c r="F67" i="8"/>
  <c r="F72" i="8"/>
  <c r="F69" i="8"/>
  <c r="F68" i="8"/>
  <c r="F73" i="8" s="1"/>
  <c r="F74" i="8" s="1"/>
  <c r="F63" i="8"/>
  <c r="F61" i="8"/>
  <c r="F60" i="8"/>
  <c r="F62" i="8" s="1"/>
  <c r="F54" i="8"/>
  <c r="F51" i="8"/>
  <c r="F64" i="8" l="1"/>
  <c r="F12" i="8"/>
  <c r="F10" i="8"/>
  <c r="F9" i="8"/>
  <c r="F7" i="5"/>
  <c r="G13" i="5"/>
  <c r="Y15" i="10"/>
  <c r="W15" i="10"/>
  <c r="U15" i="10"/>
  <c r="S15" i="10"/>
  <c r="Q15" i="10"/>
  <c r="O15" i="10"/>
  <c r="M15" i="10"/>
  <c r="K15" i="10"/>
  <c r="I15" i="10"/>
  <c r="K40" i="5"/>
  <c r="L40" i="5" s="1"/>
  <c r="F57" i="8" s="1"/>
  <c r="F58" i="8" s="1"/>
  <c r="F59" i="8" s="1"/>
  <c r="F65" i="8" s="1"/>
  <c r="F11" i="8" l="1"/>
  <c r="F13" i="8" s="1"/>
  <c r="K48" i="5"/>
  <c r="F76" i="8" s="1"/>
  <c r="F78" i="8" s="1"/>
  <c r="G33" i="10"/>
  <c r="J33" i="5"/>
  <c r="I33" i="5"/>
  <c r="H33" i="5"/>
  <c r="G33" i="5"/>
  <c r="F33" i="5"/>
  <c r="F18" i="5"/>
  <c r="J8" i="5"/>
  <c r="I8" i="5"/>
  <c r="H8" i="5"/>
  <c r="G8" i="5"/>
  <c r="J7" i="5"/>
  <c r="I7" i="5"/>
  <c r="H7" i="5"/>
  <c r="G7" i="5"/>
  <c r="J13" i="5"/>
  <c r="I13" i="5"/>
  <c r="H13" i="5"/>
  <c r="J12" i="5"/>
  <c r="I12" i="5"/>
  <c r="H12" i="5"/>
  <c r="G12" i="5"/>
  <c r="J29" i="5"/>
  <c r="I29" i="5"/>
  <c r="G29" i="5"/>
  <c r="F29" i="5"/>
  <c r="J18" i="5"/>
  <c r="I18" i="5"/>
  <c r="H18" i="5"/>
  <c r="G18" i="5"/>
  <c r="J17" i="5"/>
  <c r="I17" i="5"/>
  <c r="H17" i="5"/>
  <c r="G17" i="5"/>
  <c r="F8" i="5"/>
  <c r="F25" i="5"/>
  <c r="AF44" i="32"/>
  <c r="AF43" i="32"/>
  <c r="AF41" i="32"/>
  <c r="AF40" i="32"/>
  <c r="AF39" i="32"/>
  <c r="AF38" i="32"/>
  <c r="AF42" i="32"/>
  <c r="F37" i="32"/>
  <c r="F36" i="32"/>
  <c r="F28" i="32"/>
  <c r="F27" i="32"/>
  <c r="F41" i="32" s="1"/>
  <c r="K32" i="5" l="1"/>
  <c r="L32" i="5" s="1"/>
  <c r="F6" i="8" s="1"/>
  <c r="K15" i="5"/>
  <c r="L15" i="5" s="1"/>
  <c r="F34" i="8" s="1"/>
  <c r="F35" i="8" s="1"/>
  <c r="K5" i="5"/>
  <c r="L5" i="5" s="1"/>
  <c r="F22" i="8" s="1"/>
  <c r="F23" i="8" s="1"/>
  <c r="K35" i="5"/>
  <c r="L35" i="5" s="1"/>
  <c r="I37" i="10" l="1"/>
  <c r="K37" i="10"/>
  <c r="M37" i="10"/>
  <c r="O37" i="10"/>
  <c r="Q37" i="10"/>
  <c r="S37" i="10"/>
  <c r="U37" i="10"/>
  <c r="W37" i="10"/>
  <c r="Y37" i="10"/>
  <c r="I36" i="10"/>
  <c r="K36" i="10"/>
  <c r="M36" i="10"/>
  <c r="O36" i="10"/>
  <c r="Q36" i="10"/>
  <c r="S36" i="10"/>
  <c r="U36" i="10"/>
  <c r="W36" i="10"/>
  <c r="Y36" i="10"/>
  <c r="G36" i="10"/>
  <c r="G35" i="10"/>
  <c r="G34" i="10"/>
  <c r="AD32" i="10"/>
  <c r="AA32" i="10"/>
  <c r="AD23" i="10"/>
  <c r="AA23" i="10"/>
  <c r="AA31" i="10"/>
  <c r="F80" i="8" s="1"/>
  <c r="F81" i="8" s="1"/>
  <c r="F83" i="8" s="1"/>
  <c r="F84" i="8" s="1"/>
  <c r="AA22" i="10"/>
  <c r="F79" i="8" s="1"/>
  <c r="AA25" i="10"/>
  <c r="AA26" i="10"/>
  <c r="F22" i="32"/>
  <c r="E10" i="32"/>
  <c r="F52" i="32"/>
  <c r="F29" i="32"/>
  <c r="F38" i="32" s="1"/>
  <c r="F30" i="32"/>
  <c r="F31" i="32"/>
  <c r="F32" i="32"/>
  <c r="F33" i="32"/>
  <c r="F34" i="32"/>
  <c r="F35" i="32"/>
  <c r="F23" i="32"/>
  <c r="F39" i="32" s="1"/>
  <c r="F24" i="32"/>
  <c r="F25" i="32"/>
  <c r="F40" i="32" s="1"/>
  <c r="F26" i="32"/>
  <c r="E15" i="32"/>
  <c r="F51" i="32" s="1"/>
  <c r="F42" i="32" l="1"/>
  <c r="G37" i="10"/>
  <c r="G38" i="10" s="1"/>
  <c r="G39" i="10" s="1"/>
  <c r="AA36" i="10"/>
  <c r="E11" i="32"/>
  <c r="E9" i="32"/>
  <c r="F43" i="32" l="1"/>
  <c r="F44" i="32" s="1"/>
  <c r="A1" i="8" l="1"/>
  <c r="K3" i="5"/>
  <c r="F12" i="5"/>
  <c r="J24" i="5"/>
  <c r="I24" i="5"/>
  <c r="H24" i="5"/>
  <c r="G24" i="5"/>
  <c r="F24" i="5"/>
  <c r="J30" i="5"/>
  <c r="G30" i="5"/>
  <c r="H30" i="5"/>
  <c r="I30" i="5"/>
  <c r="F30" i="5"/>
  <c r="J25" i="5"/>
  <c r="I25" i="5"/>
  <c r="H25" i="5"/>
  <c r="G25" i="5"/>
  <c r="F13" i="5"/>
  <c r="K27" i="5" l="1"/>
  <c r="L27" i="5" s="1"/>
  <c r="K22" i="5"/>
  <c r="L22" i="5" s="1"/>
  <c r="K10" i="5"/>
  <c r="F2" i="10" l="1"/>
  <c r="AD19" i="10"/>
  <c r="AD18" i="10"/>
  <c r="AD17" i="10"/>
  <c r="AD16" i="10"/>
  <c r="AD15" i="10"/>
  <c r="AD14" i="10"/>
  <c r="AD13" i="10"/>
  <c r="AD12" i="10"/>
  <c r="AD11" i="10"/>
  <c r="AD10" i="10"/>
  <c r="AA12" i="10"/>
  <c r="AA16" i="10"/>
  <c r="AA17" i="10"/>
  <c r="AA18" i="10"/>
  <c r="AA19" i="10"/>
  <c r="AA20" i="10"/>
  <c r="AA21" i="10"/>
  <c r="AA24" i="10"/>
  <c r="AA27" i="10"/>
  <c r="AA28" i="10"/>
  <c r="AA29" i="10"/>
  <c r="F70" i="8" s="1"/>
  <c r="F71" i="8" s="1"/>
  <c r="AA30" i="10"/>
  <c r="AF20" i="32" l="1"/>
  <c r="Y35" i="10" l="1"/>
  <c r="Y34" i="10"/>
  <c r="Y33" i="10"/>
  <c r="W35" i="10"/>
  <c r="U35" i="10"/>
  <c r="S35" i="10"/>
  <c r="Q35" i="10"/>
  <c r="W34" i="10"/>
  <c r="U34" i="10"/>
  <c r="S34" i="10"/>
  <c r="Q34" i="10"/>
  <c r="W33" i="10"/>
  <c r="U33" i="10"/>
  <c r="S33" i="10"/>
  <c r="Q33" i="10"/>
  <c r="O35" i="10"/>
  <c r="M35" i="10"/>
  <c r="O34" i="10"/>
  <c r="M34" i="10"/>
  <c r="O33" i="10"/>
  <c r="M33" i="10"/>
  <c r="K35" i="10"/>
  <c r="K34" i="10"/>
  <c r="K33" i="10"/>
  <c r="I35" i="10"/>
  <c r="I34" i="10"/>
  <c r="I33" i="10"/>
  <c r="E2" i="2"/>
  <c r="W38" i="10" l="1"/>
  <c r="W39" i="10" s="1"/>
  <c r="Q38" i="10"/>
  <c r="Q39" i="10" s="1"/>
  <c r="S38" i="10"/>
  <c r="S39" i="10" s="1"/>
  <c r="U38" i="10"/>
  <c r="U39" i="10" s="1"/>
  <c r="O38" i="10"/>
  <c r="O39" i="10" s="1"/>
  <c r="M38" i="10"/>
  <c r="M39" i="10" s="1"/>
  <c r="Y38" i="10"/>
  <c r="Y39" i="10" s="1"/>
  <c r="I38" i="10"/>
  <c r="I39" i="10" s="1"/>
  <c r="K38" i="10"/>
  <c r="K39" i="10" s="1"/>
  <c r="L3" i="5" l="1"/>
  <c r="AA34" i="10" l="1"/>
  <c r="AA33" i="10"/>
  <c r="AA35" i="10"/>
  <c r="L10" i="5" l="1"/>
  <c r="AA37" i="10"/>
  <c r="F28" i="8" l="1"/>
  <c r="F29" i="8" s="1"/>
  <c r="F39" i="5"/>
  <c r="B2" i="35" s="1" a="1"/>
  <c r="B2" i="35" s="1"/>
  <c r="F5" i="8"/>
  <c r="F7" i="8" s="1"/>
  <c r="F39" i="8" s="1"/>
  <c r="F40" i="8" s="1"/>
  <c r="AA38" i="10"/>
  <c r="F46" i="8" l="1"/>
  <c r="F47" i="8" s="1"/>
  <c r="F48" i="8" s="1"/>
  <c r="F52" i="8"/>
  <c r="F53" i="8" s="1"/>
  <c r="F55" i="8" s="1"/>
  <c r="F18" i="8" s="1"/>
  <c r="F36" i="8"/>
  <c r="F37" i="8" s="1"/>
  <c r="F38" i="8" s="1"/>
  <c r="F8" i="8"/>
  <c r="F30" i="8"/>
  <c r="F24" i="8"/>
  <c r="F25" i="8" s="1"/>
  <c r="F26" i="8" s="1"/>
  <c r="F41" i="8"/>
  <c r="F42" i="8" s="1"/>
  <c r="F43" i="8" s="1"/>
  <c r="AA39" i="10"/>
  <c r="B7" i="36" s="1" a="1"/>
  <c r="F31" i="8" l="1"/>
  <c r="F32" i="8" s="1"/>
  <c r="F15" i="8" s="1"/>
  <c r="F49" i="8"/>
  <c r="F17" i="8" s="1"/>
  <c r="F44" i="8"/>
  <c r="BI20" i="36"/>
  <c r="BI16" i="36"/>
  <c r="BH21" i="36"/>
  <c r="BH17" i="36"/>
  <c r="BH13" i="36"/>
  <c r="BC20" i="36"/>
  <c r="BC18" i="36"/>
  <c r="BC16" i="36"/>
  <c r="BC14" i="36"/>
  <c r="AT21" i="36"/>
  <c r="AT19" i="36"/>
  <c r="AT17" i="36"/>
  <c r="AT15" i="36"/>
  <c r="AT13" i="36"/>
  <c r="BD12" i="36"/>
  <c r="AS12" i="36"/>
  <c r="BI19" i="36"/>
  <c r="BI15" i="36"/>
  <c r="BH20" i="36"/>
  <c r="BH16" i="36"/>
  <c r="BD21" i="36"/>
  <c r="BD19" i="36"/>
  <c r="BD17" i="36"/>
  <c r="BD15" i="36"/>
  <c r="BD13" i="36"/>
  <c r="AU20" i="36"/>
  <c r="AU18" i="36"/>
  <c r="AU16" i="36"/>
  <c r="AU14" i="36"/>
  <c r="BI12" i="36"/>
  <c r="BC12" i="36"/>
  <c r="AJ12" i="36"/>
  <c r="B7" i="36"/>
  <c r="BI18" i="36"/>
  <c r="BI14" i="36"/>
  <c r="BH19" i="36"/>
  <c r="BH15" i="36"/>
  <c r="BC21" i="36"/>
  <c r="BC19" i="36"/>
  <c r="BC17" i="36"/>
  <c r="BC15" i="36"/>
  <c r="BC13" i="36"/>
  <c r="AT20" i="36"/>
  <c r="AT18" i="36"/>
  <c r="AT16" i="36"/>
  <c r="AT14" i="36"/>
  <c r="BH12" i="36"/>
  <c r="AU12" i="36"/>
  <c r="BI21" i="36"/>
  <c r="BI17" i="36"/>
  <c r="BI13" i="36"/>
  <c r="BH18" i="36"/>
  <c r="BH14" i="36"/>
  <c r="BD20" i="36"/>
  <c r="BD18" i="36"/>
  <c r="BD16" i="36"/>
  <c r="BD14" i="36"/>
  <c r="AU21" i="36"/>
  <c r="AU19" i="36"/>
  <c r="AU17" i="36"/>
  <c r="AU15" i="36"/>
  <c r="AU13" i="36"/>
  <c r="BG12" i="36"/>
  <c r="AT12" i="36"/>
  <c r="BK21" i="36"/>
  <c r="BF21" i="36"/>
  <c r="BB21" i="36"/>
  <c r="AZ21" i="36"/>
  <c r="AX21" i="36"/>
  <c r="AV21" i="36"/>
  <c r="AR21" i="36"/>
  <c r="AP21" i="36"/>
  <c r="AN21" i="36"/>
  <c r="AL21" i="36"/>
  <c r="AJ21" i="36"/>
  <c r="BJ20" i="36"/>
  <c r="BG20" i="36"/>
  <c r="BE20" i="36"/>
  <c r="BA20" i="36"/>
  <c r="AY20" i="36"/>
  <c r="AW20" i="36"/>
  <c r="AS20" i="36"/>
  <c r="AQ20" i="36"/>
  <c r="AO20" i="36"/>
  <c r="AM20" i="36"/>
  <c r="AK20" i="36"/>
  <c r="BK19" i="36"/>
  <c r="BF19" i="36"/>
  <c r="BB19" i="36"/>
  <c r="AZ19" i="36"/>
  <c r="AX19" i="36"/>
  <c r="AV19" i="36"/>
  <c r="AR19" i="36"/>
  <c r="AP19" i="36"/>
  <c r="AN19" i="36"/>
  <c r="AL19" i="36"/>
  <c r="AJ19" i="36"/>
  <c r="BJ18" i="36"/>
  <c r="BG18" i="36"/>
  <c r="BE18" i="36"/>
  <c r="BA18" i="36"/>
  <c r="AY18" i="36"/>
  <c r="AW18" i="36"/>
  <c r="AS18" i="36"/>
  <c r="AQ18" i="36"/>
  <c r="AO18" i="36"/>
  <c r="AM18" i="36"/>
  <c r="AK18" i="36"/>
  <c r="BK17" i="36"/>
  <c r="BF17" i="36"/>
  <c r="BB17" i="36"/>
  <c r="AZ17" i="36"/>
  <c r="AX17" i="36"/>
  <c r="AV17" i="36"/>
  <c r="AR17" i="36"/>
  <c r="AP17" i="36"/>
  <c r="AN17" i="36"/>
  <c r="AL17" i="36"/>
  <c r="AJ17" i="36"/>
  <c r="BJ16" i="36"/>
  <c r="BG16" i="36"/>
  <c r="BE16" i="36"/>
  <c r="BA16" i="36"/>
  <c r="AY16" i="36"/>
  <c r="AW16" i="36"/>
  <c r="AS16" i="36"/>
  <c r="AQ16" i="36"/>
  <c r="AO16" i="36"/>
  <c r="AM16" i="36"/>
  <c r="AK16" i="36"/>
  <c r="BK15" i="36"/>
  <c r="BF15" i="36"/>
  <c r="BB15" i="36"/>
  <c r="AZ15" i="36"/>
  <c r="AX15" i="36"/>
  <c r="AV15" i="36"/>
  <c r="AR15" i="36"/>
  <c r="AP15" i="36"/>
  <c r="AN15" i="36"/>
  <c r="AL15" i="36"/>
  <c r="AJ15" i="36"/>
  <c r="BJ14" i="36"/>
  <c r="BG14" i="36"/>
  <c r="BE14" i="36"/>
  <c r="BA14" i="36"/>
  <c r="BJ21" i="36"/>
  <c r="BE21" i="36"/>
  <c r="AY21" i="36"/>
  <c r="AS21" i="36"/>
  <c r="AO21" i="36"/>
  <c r="AK21" i="36"/>
  <c r="BB20" i="36"/>
  <c r="AX20" i="36"/>
  <c r="AR20" i="36"/>
  <c r="AN20" i="36"/>
  <c r="AJ20" i="36"/>
  <c r="BG19" i="36"/>
  <c r="BA19" i="36"/>
  <c r="AW19" i="36"/>
  <c r="AQ19" i="36"/>
  <c r="AM19" i="36"/>
  <c r="BK18" i="36"/>
  <c r="BF18" i="36"/>
  <c r="AZ18" i="36"/>
  <c r="AV18" i="36"/>
  <c r="AP18" i="36"/>
  <c r="AL18" i="36"/>
  <c r="BJ17" i="36"/>
  <c r="BE17" i="36"/>
  <c r="AY17" i="36"/>
  <c r="AS17" i="36"/>
  <c r="AO17" i="36"/>
  <c r="AK17" i="36"/>
  <c r="BB16" i="36"/>
  <c r="AX16" i="36"/>
  <c r="AR16" i="36"/>
  <c r="AN16" i="36"/>
  <c r="AJ16" i="36"/>
  <c r="BG15" i="36"/>
  <c r="BA15" i="36"/>
  <c r="AW15" i="36"/>
  <c r="AQ15" i="36"/>
  <c r="AM15" i="36"/>
  <c r="BK14" i="36"/>
  <c r="BF14" i="36"/>
  <c r="AZ14" i="36"/>
  <c r="AX14" i="36"/>
  <c r="AV14" i="36"/>
  <c r="AR14" i="36"/>
  <c r="AP14" i="36"/>
  <c r="AN14" i="36"/>
  <c r="AL14" i="36"/>
  <c r="AJ14" i="36"/>
  <c r="BJ13" i="36"/>
  <c r="BG13" i="36"/>
  <c r="BE13" i="36"/>
  <c r="BA13" i="36"/>
  <c r="AY13" i="36"/>
  <c r="AW13" i="36"/>
  <c r="AS13" i="36"/>
  <c r="AQ13" i="36"/>
  <c r="AO13" i="36"/>
  <c r="AM13" i="36"/>
  <c r="AK13" i="36"/>
  <c r="BK12" i="36"/>
  <c r="BF12" i="36"/>
  <c r="BB12" i="36"/>
  <c r="AZ12" i="36"/>
  <c r="AX12" i="36"/>
  <c r="AV12" i="36"/>
  <c r="AR12" i="36"/>
  <c r="AP12" i="36"/>
  <c r="AN12" i="36"/>
  <c r="AL12" i="36"/>
  <c r="BG21" i="36"/>
  <c r="BA21" i="36"/>
  <c r="AW21" i="36"/>
  <c r="AQ21" i="36"/>
  <c r="AM21" i="36"/>
  <c r="BK20" i="36"/>
  <c r="BF20" i="36"/>
  <c r="AZ20" i="36"/>
  <c r="AV20" i="36"/>
  <c r="AP20" i="36"/>
  <c r="AL20" i="36"/>
  <c r="BJ19" i="36"/>
  <c r="BE19" i="36"/>
  <c r="AY19" i="36"/>
  <c r="AS19" i="36"/>
  <c r="AO19" i="36"/>
  <c r="AK19" i="36"/>
  <c r="BB18" i="36"/>
  <c r="AX18" i="36"/>
  <c r="AR18" i="36"/>
  <c r="AN18" i="36"/>
  <c r="AJ18" i="36"/>
  <c r="BG17" i="36"/>
  <c r="BA17" i="36"/>
  <c r="AW17" i="36"/>
  <c r="AQ17" i="36"/>
  <c r="AM17" i="36"/>
  <c r="BK16" i="36"/>
  <c r="BF16" i="36"/>
  <c r="AZ16" i="36"/>
  <c r="AV16" i="36"/>
  <c r="AP16" i="36"/>
  <c r="AL16" i="36"/>
  <c r="BJ15" i="36"/>
  <c r="BE15" i="36"/>
  <c r="AY15" i="36"/>
  <c r="AS15" i="36"/>
  <c r="AO15" i="36"/>
  <c r="AK15" i="36"/>
  <c r="BB14" i="36"/>
  <c r="AY14" i="36"/>
  <c r="AW14" i="36"/>
  <c r="AS14" i="36"/>
  <c r="AQ14" i="36"/>
  <c r="AO14" i="36"/>
  <c r="AM14" i="36"/>
  <c r="AK14" i="36"/>
  <c r="BK13" i="36"/>
  <c r="BF13" i="36"/>
  <c r="BB13" i="36"/>
  <c r="AZ13" i="36"/>
  <c r="AX13" i="36"/>
  <c r="AV13" i="36"/>
  <c r="AR13" i="36"/>
  <c r="AP13" i="36"/>
  <c r="AN13" i="36"/>
  <c r="AL13" i="36"/>
  <c r="AJ13" i="36"/>
  <c r="BJ12" i="36"/>
  <c r="BE12" i="36"/>
  <c r="BA12" i="36"/>
  <c r="AY12" i="36"/>
  <c r="AW12" i="36"/>
  <c r="AQ12" i="36"/>
  <c r="AO12" i="36"/>
  <c r="AK12" i="36"/>
  <c r="F14" i="8" l="1"/>
  <c r="F16" i="8" l="1"/>
  <c r="F19" i="8" s="1"/>
  <c r="F20" i="8" s="1"/>
  <c r="F86"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5" authorId="0" shapeId="0" xr:uid="{4666DF23-DEF7-4E5B-98A2-6ADC8B0FA84E}">
      <text>
        <r>
          <rPr>
            <b/>
            <sz val="9"/>
            <color indexed="81"/>
            <rFont val="MS P ゴシック"/>
            <family val="3"/>
            <charset val="128"/>
          </rPr>
          <t>【「区分」を入力後「削除」や「再選択」をする場合】
「型番」を選択済みだった場合は、入力内容を一度削除し再度選択をし直してください。</t>
        </r>
      </text>
    </comment>
    <comment ref="G5" authorId="0" shapeId="0" xr:uid="{75A7F880-BD0B-4889-BC16-7F9E8A42D169}">
      <text>
        <r>
          <rPr>
            <b/>
            <sz val="9"/>
            <color indexed="81"/>
            <rFont val="MS P ゴシック"/>
            <family val="3"/>
            <charset val="128"/>
          </rPr>
          <t>【「区分」を入力後「削除」や「再選択」をする場合】
「型番」を選択済みだった場合は、入力内容を一度削除し再度選択をし直してください。</t>
        </r>
      </text>
    </comment>
    <comment ref="H5" authorId="0" shapeId="0" xr:uid="{F1041909-01A7-418B-825D-ED088E41B0ED}">
      <text>
        <r>
          <rPr>
            <b/>
            <sz val="9"/>
            <color indexed="81"/>
            <rFont val="MS P ゴシック"/>
            <family val="3"/>
            <charset val="128"/>
          </rPr>
          <t>【「区分」を入力後「削除」や「再選択」をする場合】
「型番」を選択済みだった場合は、入力内容を一度削除し再度選択をし直してください。</t>
        </r>
      </text>
    </comment>
    <comment ref="I5" authorId="0" shapeId="0" xr:uid="{AA6E5DC1-2FB0-4F93-943E-F76F2D907E67}">
      <text>
        <r>
          <rPr>
            <b/>
            <sz val="9"/>
            <color indexed="81"/>
            <rFont val="MS P ゴシック"/>
            <family val="3"/>
            <charset val="128"/>
          </rPr>
          <t>【「区分」を入力後「削除」や「再選択」をする場合】
「型番」を選択済みだった場合は、入力内容を一度削除し再度選択をし直してください。</t>
        </r>
      </text>
    </comment>
    <comment ref="J5" authorId="0" shapeId="0" xr:uid="{E02E4795-9247-4F4F-929A-9BBF3E8C0BE2}">
      <text>
        <r>
          <rPr>
            <b/>
            <sz val="9"/>
            <color indexed="81"/>
            <rFont val="MS P ゴシック"/>
            <family val="3"/>
            <charset val="128"/>
          </rPr>
          <t>【「区分」を入力後「削除」や「再選択」をする場合】
「型番」を選択済みだった場合は、入力内容を一度削除し再度選択をし直してください。</t>
        </r>
      </text>
    </comment>
    <comment ref="F10" authorId="0" shapeId="0" xr:uid="{405A6C0F-CE93-47D9-990D-D794B93A271D}">
      <text>
        <r>
          <rPr>
            <b/>
            <sz val="9"/>
            <color indexed="81"/>
            <rFont val="MS P ゴシック"/>
            <family val="3"/>
            <charset val="128"/>
          </rPr>
          <t>【「区分」を入力後「削除」や「再選択」をする場合】
「型番」を選択済みだった場合は、入力内容を一度削除し再度選択をし直してください。</t>
        </r>
      </text>
    </comment>
    <comment ref="G10" authorId="0" shapeId="0" xr:uid="{D698C30D-CCC9-4EED-B2EB-91DC8438FB6E}">
      <text>
        <r>
          <rPr>
            <b/>
            <sz val="9"/>
            <color indexed="81"/>
            <rFont val="MS P ゴシック"/>
            <family val="3"/>
            <charset val="128"/>
          </rPr>
          <t>【「区分」を入力後「削除」や「再選択」をする場合】
「型番」を選択済みだった場合は、入力内容を一度削除し再度選択をし直してください。</t>
        </r>
      </text>
    </comment>
    <comment ref="H10" authorId="0" shapeId="0" xr:uid="{FA3D2490-FC3D-4393-B44B-4311F2BA3811}">
      <text>
        <r>
          <rPr>
            <b/>
            <sz val="9"/>
            <color indexed="81"/>
            <rFont val="MS P ゴシック"/>
            <family val="3"/>
            <charset val="128"/>
          </rPr>
          <t>【「区分」を入力後「削除」や「再選択」をする場合】
「型番」を選択済みだった場合は、入力内容を一度削除し再度選択をし直してください。</t>
        </r>
      </text>
    </comment>
    <comment ref="I10" authorId="0" shapeId="0" xr:uid="{0C9B961E-5998-4DCE-9CE3-768D431A66E1}">
      <text>
        <r>
          <rPr>
            <b/>
            <sz val="9"/>
            <color indexed="81"/>
            <rFont val="MS P ゴシック"/>
            <family val="3"/>
            <charset val="128"/>
          </rPr>
          <t>【「区分」を入力後「削除」や「再選択」をする場合】
「型番」を選択済みだった場合は、入力内容を一度削除し再度選択をし直してください。</t>
        </r>
      </text>
    </comment>
    <comment ref="J10" authorId="0" shapeId="0" xr:uid="{7A8F6450-94C2-44D2-9DE5-969392D1AEBB}">
      <text>
        <r>
          <rPr>
            <b/>
            <sz val="9"/>
            <color indexed="81"/>
            <rFont val="MS P ゴシック"/>
            <family val="3"/>
            <charset val="128"/>
          </rPr>
          <t>【「区分」を入力後「削除」や「再選択」をする場合】
「型番」を選択済みだった場合は、入力内容を一度削除し再度選択をし直してください。</t>
        </r>
      </text>
    </comment>
    <comment ref="F15" authorId="0" shapeId="0" xr:uid="{022C416D-2A11-4E69-B802-6BF3E975A17C}">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G15" authorId="0" shapeId="0" xr:uid="{5820918C-DD1C-4898-90F3-EA17AACD0BDB}">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H15" authorId="0" shapeId="0" xr:uid="{CAE1A2EB-3B6F-49B1-BE1A-AE584642E363}">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I15" authorId="0" shapeId="0" xr:uid="{90A5F8DF-4A4E-48CF-9B48-FB5A6BC360A3}">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J15" authorId="0" shapeId="0" xr:uid="{7704EFBD-DBBD-4055-8EE2-DB72BA966491}">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F22" authorId="0" shapeId="0" xr:uid="{CC078143-3308-4CD8-89A6-38A2DBC1637C}">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G22" authorId="0" shapeId="0" xr:uid="{F24D89D3-875F-4403-8937-DDB7B1A2322D}">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H22" authorId="0" shapeId="0" xr:uid="{D47251C0-22CE-4C64-91E1-3CF05BF3F7F6}">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I22" authorId="0" shapeId="0" xr:uid="{65BDA67F-BC8D-49F1-B510-495A49E84FA6}">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J22" authorId="0" shapeId="0" xr:uid="{5177A4EC-0239-4138-AC06-1BE5D938487B}">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F27" authorId="0" shapeId="0" xr:uid="{690366CE-6DC4-432B-B647-B3A6277B2B46}">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G27" authorId="0" shapeId="0" xr:uid="{8B39C85A-CB3E-47E3-8EA9-09EB02CFFD45}">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H27" authorId="0" shapeId="0" xr:uid="{D5C7EC8F-0B08-46A4-9F38-823B0AFBE6BF}">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I27" authorId="0" shapeId="0" xr:uid="{A9E1683F-AE5D-4A17-AD6D-A62ADF63B7C5}">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 ref="J27" authorId="0" shapeId="0" xr:uid="{6E6554D7-A67E-4F84-B91F-B260ABBC895E}">
      <text>
        <r>
          <rPr>
            <b/>
            <sz val="9"/>
            <color indexed="81"/>
            <rFont val="MS P ゴシック"/>
            <family val="3"/>
            <charset val="128"/>
          </rPr>
          <t>【「区分」を入力後「削除」や「再選択」をする場合】
「型番」を選択済みだった場合は、入力内容を一度削除し再度選択をし直してください。</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<sst xmlns="http://schemas.openxmlformats.org/spreadsheetml/2006/main" count="3948" uniqueCount="954">
  <si>
    <t>No</t>
    <phoneticPr fontId="2"/>
  </si>
  <si>
    <t>型番</t>
    <rPh sb="0" eb="2">
      <t>カタバン</t>
    </rPh>
    <phoneticPr fontId="2"/>
  </si>
  <si>
    <t>区分</t>
    <rPh sb="0" eb="2">
      <t>クブン</t>
    </rPh>
    <phoneticPr fontId="2"/>
  </si>
  <si>
    <t>パワーコンディショナ</t>
    <phoneticPr fontId="2"/>
  </si>
  <si>
    <t>架台</t>
    <rPh sb="0" eb="2">
      <t>ガダイ</t>
    </rPh>
    <phoneticPr fontId="2"/>
  </si>
  <si>
    <t>蓄電池</t>
    <rPh sb="0" eb="3">
      <t>チクデンチ</t>
    </rPh>
    <phoneticPr fontId="2"/>
  </si>
  <si>
    <t>蓄電池システム</t>
    <rPh sb="0" eb="3">
      <t>チクデンチ</t>
    </rPh>
    <phoneticPr fontId="2"/>
  </si>
  <si>
    <t>メーカー</t>
    <phoneticPr fontId="2"/>
  </si>
  <si>
    <t>パッケージ型番</t>
    <rPh sb="5" eb="7">
      <t>カタバン</t>
    </rPh>
    <phoneticPr fontId="2"/>
  </si>
  <si>
    <t>V2H</t>
    <phoneticPr fontId="2"/>
  </si>
  <si>
    <t>型式</t>
    <rPh sb="0" eb="2">
      <t>カタシキ</t>
    </rPh>
    <phoneticPr fontId="2"/>
  </si>
  <si>
    <t>住所</t>
    <rPh sb="0" eb="2">
      <t>ジュウショ</t>
    </rPh>
    <phoneticPr fontId="2"/>
  </si>
  <si>
    <t>担当者</t>
    <rPh sb="0" eb="3">
      <t>タントウシャ</t>
    </rPh>
    <phoneticPr fontId="2"/>
  </si>
  <si>
    <t>連絡先</t>
    <rPh sb="0" eb="3">
      <t>レンラクサキ</t>
    </rPh>
    <phoneticPr fontId="2"/>
  </si>
  <si>
    <t>助成金額</t>
    <rPh sb="0" eb="4">
      <t>ジョセイキンガク</t>
    </rPh>
    <phoneticPr fontId="2"/>
  </si>
  <si>
    <t>会社名</t>
  </si>
  <si>
    <t>フリガナ</t>
    <phoneticPr fontId="6"/>
  </si>
  <si>
    <t>被交付者名
（事業者名）</t>
    <rPh sb="0" eb="4">
      <t>ヒコウフシャ</t>
    </rPh>
    <rPh sb="4" eb="5">
      <t>メイ</t>
    </rPh>
    <rPh sb="7" eb="10">
      <t>ジギョウシャ</t>
    </rPh>
    <rPh sb="10" eb="11">
      <t>メイ</t>
    </rPh>
    <phoneticPr fontId="6"/>
  </si>
  <si>
    <t>住宅情報</t>
    <rPh sb="0" eb="2">
      <t>ジュウタク</t>
    </rPh>
    <rPh sb="2" eb="4">
      <t>ジョウホウ</t>
    </rPh>
    <phoneticPr fontId="6"/>
  </si>
  <si>
    <t>基本情報</t>
    <rPh sb="0" eb="2">
      <t>キホン</t>
    </rPh>
    <rPh sb="2" eb="4">
      <t>ジョウホウ</t>
    </rPh>
    <phoneticPr fontId="6"/>
  </si>
  <si>
    <t>太陽光発電システム</t>
    <rPh sb="0" eb="5">
      <t>タイヨウコウハツデン</t>
    </rPh>
    <phoneticPr fontId="2"/>
  </si>
  <si>
    <t>周辺機器が接続されている範囲</t>
    <rPh sb="0" eb="4">
      <t>シュウヘンキキ</t>
    </rPh>
    <rPh sb="5" eb="7">
      <t>セツゾク</t>
    </rPh>
    <rPh sb="12" eb="14">
      <t>ハンイ</t>
    </rPh>
    <phoneticPr fontId="2"/>
  </si>
  <si>
    <t>集合住宅の陸屋根に設置する太陽電池の架台</t>
    <rPh sb="0" eb="4">
      <t>シュウゴウジュウタク</t>
    </rPh>
    <rPh sb="5" eb="8">
      <t>リクヤネ</t>
    </rPh>
    <rPh sb="9" eb="11">
      <t>セッチ</t>
    </rPh>
    <rPh sb="13" eb="17">
      <t>タイヨウデンチ</t>
    </rPh>
    <rPh sb="18" eb="20">
      <t>ガダイ</t>
    </rPh>
    <phoneticPr fontId="2"/>
  </si>
  <si>
    <t>架台の有無</t>
    <rPh sb="0" eb="2">
      <t>ガダイ</t>
    </rPh>
    <rPh sb="3" eb="5">
      <t>ウム</t>
    </rPh>
    <phoneticPr fontId="2"/>
  </si>
  <si>
    <t>合計</t>
    <rPh sb="0" eb="2">
      <t>ゴウケイ</t>
    </rPh>
    <phoneticPr fontId="2"/>
  </si>
  <si>
    <t>助成対象経費（税別）</t>
    <rPh sb="0" eb="2">
      <t>ジョセイ</t>
    </rPh>
    <rPh sb="2" eb="6">
      <t>タイショウケイヒ</t>
    </rPh>
    <rPh sb="7" eb="9">
      <t>ゼイベツ</t>
    </rPh>
    <phoneticPr fontId="2"/>
  </si>
  <si>
    <t>（単位：円）</t>
    <rPh sb="1" eb="3">
      <t>タンイ</t>
    </rPh>
    <rPh sb="4" eb="5">
      <t>エン</t>
    </rPh>
    <phoneticPr fontId="2"/>
  </si>
  <si>
    <t>国等補助金額</t>
    <rPh sb="0" eb="1">
      <t>クニ</t>
    </rPh>
    <rPh sb="1" eb="2">
      <t>トウ</t>
    </rPh>
    <rPh sb="2" eb="4">
      <t>ホジョ</t>
    </rPh>
    <rPh sb="4" eb="6">
      <t>キンガク</t>
    </rPh>
    <phoneticPr fontId="2"/>
  </si>
  <si>
    <t>太陽光（モジュール）</t>
    <rPh sb="0" eb="3">
      <t>タイヨウコウ</t>
    </rPh>
    <phoneticPr fontId="2"/>
  </si>
  <si>
    <t>太陽光（変換装置）</t>
    <rPh sb="0" eb="3">
      <t>タイヨウコウ</t>
    </rPh>
    <rPh sb="4" eb="6">
      <t>ヘンカン</t>
    </rPh>
    <rPh sb="6" eb="8">
      <t>ソウチ</t>
    </rPh>
    <phoneticPr fontId="2"/>
  </si>
  <si>
    <t>合計発電出力</t>
    <phoneticPr fontId="2"/>
  </si>
  <si>
    <t>事業者名</t>
    <rPh sb="0" eb="4">
      <t>ジギョウシャメイ</t>
    </rPh>
    <phoneticPr fontId="2"/>
  </si>
  <si>
    <t>機器費（架台は材料費）</t>
    <rPh sb="0" eb="3">
      <t>キキヒ</t>
    </rPh>
    <rPh sb="4" eb="6">
      <t>ガダイ</t>
    </rPh>
    <rPh sb="7" eb="10">
      <t>ザイリョウヒ</t>
    </rPh>
    <phoneticPr fontId="2"/>
  </si>
  <si>
    <t>内訳</t>
    <rPh sb="0" eb="2">
      <t>ウチワケ</t>
    </rPh>
    <phoneticPr fontId="2"/>
  </si>
  <si>
    <t>パワーコンディショナーのタイプ</t>
    <phoneticPr fontId="2"/>
  </si>
  <si>
    <t>①の内、集合住宅の陸屋根に設置する架台の材料費</t>
    <rPh sb="2" eb="3">
      <t>ウチ</t>
    </rPh>
    <rPh sb="4" eb="6">
      <t>シュウゴウ</t>
    </rPh>
    <rPh sb="6" eb="8">
      <t>ジュウタク</t>
    </rPh>
    <rPh sb="9" eb="12">
      <t>リクヤネ</t>
    </rPh>
    <rPh sb="13" eb="15">
      <t>セッチ</t>
    </rPh>
    <rPh sb="17" eb="19">
      <t>ガダイ</t>
    </rPh>
    <rPh sb="20" eb="23">
      <t>ザイリョウヒ</t>
    </rPh>
    <phoneticPr fontId="2"/>
  </si>
  <si>
    <t>③の内、V2Hの経費に含めるパワーコンディショナの機器費※３</t>
    <rPh sb="8" eb="10">
      <t>ケイヒ</t>
    </rPh>
    <rPh sb="11" eb="12">
      <t>フク</t>
    </rPh>
    <phoneticPr fontId="2"/>
  </si>
  <si>
    <t>工事費等</t>
    <rPh sb="0" eb="4">
      <t>コウジヒナド</t>
    </rPh>
    <phoneticPr fontId="2"/>
  </si>
  <si>
    <t>E:消費税</t>
    <rPh sb="2" eb="5">
      <t>ショウヒゼイ</t>
    </rPh>
    <phoneticPr fontId="2"/>
  </si>
  <si>
    <t>F:税込合計額（（税込）</t>
    <rPh sb="2" eb="4">
      <t>ゼイコ</t>
    </rPh>
    <rPh sb="4" eb="7">
      <t>ゴウケイガク</t>
    </rPh>
    <rPh sb="9" eb="11">
      <t>ゼイコ</t>
    </rPh>
    <phoneticPr fontId="2"/>
  </si>
  <si>
    <t>機能性PV</t>
    <rPh sb="0" eb="3">
      <t>キノウセイ</t>
    </rPh>
    <phoneticPr fontId="2"/>
  </si>
  <si>
    <t>太陽光</t>
    <rPh sb="0" eb="3">
      <t>タイヨウコウ</t>
    </rPh>
    <phoneticPr fontId="2"/>
  </si>
  <si>
    <t>基本情報</t>
    <rPh sb="0" eb="4">
      <t>キホンジョウホウ</t>
    </rPh>
    <phoneticPr fontId="2"/>
  </si>
  <si>
    <t>モジュール出力（機能性PVの出力も含む）
（小数点以下第3位四捨五入）</t>
    <rPh sb="5" eb="7">
      <t>シュツリョク</t>
    </rPh>
    <rPh sb="8" eb="10">
      <t>キノウ</t>
    </rPh>
    <rPh sb="10" eb="11">
      <t>セイ</t>
    </rPh>
    <rPh sb="14" eb="16">
      <t>シュツリョク</t>
    </rPh>
    <rPh sb="17" eb="18">
      <t>フク</t>
    </rPh>
    <rPh sb="22" eb="27">
      <t>ショウスウテンイカ</t>
    </rPh>
    <rPh sb="27" eb="28">
      <t>ダイ</t>
    </rPh>
    <rPh sb="29" eb="30">
      <t>イ</t>
    </rPh>
    <rPh sb="30" eb="34">
      <t>シシャゴニュウ</t>
    </rPh>
    <phoneticPr fontId="2"/>
  </si>
  <si>
    <t>パワーコンディショナ出力
（小数点以下第3位四捨五入）</t>
    <rPh sb="10" eb="12">
      <t>シュツリョク</t>
    </rPh>
    <phoneticPr fontId="2"/>
  </si>
  <si>
    <t>助成対象出力</t>
    <rPh sb="0" eb="2">
      <t>ジョセイ</t>
    </rPh>
    <rPh sb="2" eb="4">
      <t>タイショウ</t>
    </rPh>
    <rPh sb="4" eb="6">
      <t>シュツリョク</t>
    </rPh>
    <phoneticPr fontId="2"/>
  </si>
  <si>
    <t>助成算定額</t>
    <rPh sb="0" eb="5">
      <t>ジョセイサンテイガク</t>
    </rPh>
    <phoneticPr fontId="2"/>
  </si>
  <si>
    <r>
      <t xml:space="preserve">①太陽光システム機器費（全体）
</t>
    </r>
    <r>
      <rPr>
        <sz val="10"/>
        <color theme="1"/>
        <rFont val="游ゴシック"/>
        <family val="3"/>
        <charset val="128"/>
        <scheme val="minor"/>
      </rPr>
      <t>（機能性PV・集合住宅陸屋根架台・ハイブリッド型以上のPCS等の按分後の経費を含む）</t>
    </r>
    <rPh sb="1" eb="4">
      <t>タイヨウコウ</t>
    </rPh>
    <rPh sb="8" eb="11">
      <t>キキヒ</t>
    </rPh>
    <rPh sb="12" eb="14">
      <t>ゼンタイ</t>
    </rPh>
    <rPh sb="17" eb="20">
      <t>キノウセイ</t>
    </rPh>
    <rPh sb="23" eb="27">
      <t>シュウゴウジュウタク</t>
    </rPh>
    <rPh sb="27" eb="30">
      <t>リクヤネ</t>
    </rPh>
    <rPh sb="30" eb="32">
      <t>ガダイ</t>
    </rPh>
    <phoneticPr fontId="2"/>
  </si>
  <si>
    <r>
      <t xml:space="preserve">②太陽光発電システム工事費（全体）
</t>
    </r>
    <r>
      <rPr>
        <sz val="10"/>
        <color theme="1"/>
        <rFont val="游ゴシック"/>
        <family val="3"/>
        <charset val="128"/>
        <scheme val="minor"/>
      </rPr>
      <t>（機能性PV・集合住宅陸屋根架台・ハイブリッド型以上のPCS等の按分後の経費を含む）</t>
    </r>
    <rPh sb="1" eb="4">
      <t>タイヨウコウ</t>
    </rPh>
    <rPh sb="4" eb="6">
      <t>ハツデン</t>
    </rPh>
    <rPh sb="10" eb="13">
      <t>コウジヒ</t>
    </rPh>
    <rPh sb="14" eb="16">
      <t>ゼンタイ</t>
    </rPh>
    <phoneticPr fontId="2"/>
  </si>
  <si>
    <t>助成対象経費（①＋②）</t>
    <rPh sb="0" eb="2">
      <t>ジョセイ</t>
    </rPh>
    <rPh sb="2" eb="4">
      <t>タイショウ</t>
    </rPh>
    <rPh sb="4" eb="6">
      <t>ケイヒ</t>
    </rPh>
    <phoneticPr fontId="2"/>
  </si>
  <si>
    <t>国その他の団体からの補助金等</t>
    <rPh sb="0" eb="1">
      <t>クニ</t>
    </rPh>
    <rPh sb="3" eb="4">
      <t>タ</t>
    </rPh>
    <rPh sb="5" eb="7">
      <t>ダンタイ</t>
    </rPh>
    <rPh sb="10" eb="12">
      <t>ホジョ</t>
    </rPh>
    <rPh sb="12" eb="13">
      <t>キン</t>
    </rPh>
    <rPh sb="13" eb="14">
      <t>トウ</t>
    </rPh>
    <phoneticPr fontId="2"/>
  </si>
  <si>
    <t>控除後助成対象経費（国その他団体からの補助金控除後）</t>
    <rPh sb="0" eb="3">
      <t>コウジョゴ</t>
    </rPh>
    <rPh sb="3" eb="7">
      <t>ジョセイタイショウ</t>
    </rPh>
    <rPh sb="7" eb="9">
      <t>ケイヒ</t>
    </rPh>
    <rPh sb="10" eb="11">
      <t>クニ</t>
    </rPh>
    <rPh sb="13" eb="14">
      <t>タ</t>
    </rPh>
    <rPh sb="14" eb="16">
      <t>ダンタイ</t>
    </rPh>
    <rPh sb="19" eb="22">
      <t>ホジョキン</t>
    </rPh>
    <rPh sb="22" eb="25">
      <t>コウジョゴ</t>
    </rPh>
    <phoneticPr fontId="2"/>
  </si>
  <si>
    <t>上乗せ措置</t>
    <rPh sb="0" eb="2">
      <t>ウワノ</t>
    </rPh>
    <rPh sb="3" eb="5">
      <t>ソチ</t>
    </rPh>
    <phoneticPr fontId="2"/>
  </si>
  <si>
    <t>機能性PV（基準別表３に定める機能性の区分）上乗せ算定金額</t>
    <rPh sb="22" eb="24">
      <t>ウワノ</t>
    </rPh>
    <rPh sb="25" eb="27">
      <t>サンテイ</t>
    </rPh>
    <rPh sb="27" eb="29">
      <t>キンガク</t>
    </rPh>
    <phoneticPr fontId="2"/>
  </si>
  <si>
    <t>集合住宅の陸屋根に設置する太陽電池の架台上乗せ算定金額</t>
    <rPh sb="20" eb="22">
      <t>ウワノ</t>
    </rPh>
    <rPh sb="23" eb="25">
      <t>サンテイ</t>
    </rPh>
    <rPh sb="25" eb="27">
      <t>キンガク</t>
    </rPh>
    <phoneticPr fontId="2"/>
  </si>
  <si>
    <t>上乗せ
勘案後</t>
    <rPh sb="0" eb="2">
      <t>ウワノ</t>
    </rPh>
    <rPh sb="4" eb="6">
      <t>カンアン</t>
    </rPh>
    <rPh sb="6" eb="7">
      <t>ゴ</t>
    </rPh>
    <phoneticPr fontId="2"/>
  </si>
  <si>
    <t>太陽光発電システム全体合計助成算定額</t>
    <rPh sb="0" eb="5">
      <t>タイヨウコウハツデン</t>
    </rPh>
    <rPh sb="9" eb="11">
      <t>ゼンタイ</t>
    </rPh>
    <rPh sb="11" eb="13">
      <t>ゴウケイ</t>
    </rPh>
    <rPh sb="13" eb="15">
      <t>ジョセイ</t>
    </rPh>
    <rPh sb="15" eb="18">
      <t>サンテイガク</t>
    </rPh>
    <phoneticPr fontId="2"/>
  </si>
  <si>
    <t>/kW</t>
    <phoneticPr fontId="2"/>
  </si>
  <si>
    <t>機能性PV出力（小数点以下第3位四捨五入）</t>
    <rPh sb="0" eb="3">
      <t>キノウセイ</t>
    </rPh>
    <rPh sb="5" eb="6">
      <t>シュツ</t>
    </rPh>
    <rPh sb="6" eb="7">
      <t>リョク</t>
    </rPh>
    <rPh sb="8" eb="13">
      <t>ショウスウテンイカ</t>
    </rPh>
    <rPh sb="13" eb="14">
      <t>ダイ</t>
    </rPh>
    <rPh sb="15" eb="16">
      <t>イ</t>
    </rPh>
    <rPh sb="16" eb="20">
      <t>シシャゴニュウ</t>
    </rPh>
    <phoneticPr fontId="2"/>
  </si>
  <si>
    <t>太陽光発電システム全体の助成対象出力</t>
    <rPh sb="0" eb="5">
      <t>タイヨウコウハツデン</t>
    </rPh>
    <rPh sb="9" eb="11">
      <t>ゼンタイ</t>
    </rPh>
    <rPh sb="12" eb="14">
      <t>ジョセイ</t>
    </rPh>
    <rPh sb="14" eb="16">
      <t>タイショウ</t>
    </rPh>
    <rPh sb="16" eb="18">
      <t>シュツリョク</t>
    </rPh>
    <phoneticPr fontId="2"/>
  </si>
  <si>
    <t>機能性PV（基準別表３に定める機能性の区分）</t>
    <rPh sb="0" eb="2">
      <t>キノウ</t>
    </rPh>
    <rPh sb="2" eb="3">
      <t>セイ</t>
    </rPh>
    <rPh sb="6" eb="8">
      <t>キジュン</t>
    </rPh>
    <rPh sb="8" eb="10">
      <t>ベッピョウ</t>
    </rPh>
    <rPh sb="12" eb="13">
      <t>サダ</t>
    </rPh>
    <rPh sb="15" eb="17">
      <t>キノウ</t>
    </rPh>
    <rPh sb="17" eb="18">
      <t>セイ</t>
    </rPh>
    <rPh sb="19" eb="21">
      <t>クブン</t>
    </rPh>
    <phoneticPr fontId="2"/>
  </si>
  <si>
    <t>モジュール</t>
    <phoneticPr fontId="2"/>
  </si>
  <si>
    <t>基準別表３</t>
    <rPh sb="0" eb="2">
      <t>キジュン</t>
    </rPh>
    <rPh sb="2" eb="4">
      <t>ベツヒョウ</t>
    </rPh>
    <phoneticPr fontId="2"/>
  </si>
  <si>
    <t>周辺機器</t>
    <rPh sb="0" eb="4">
      <t>シュウヘンキキ</t>
    </rPh>
    <phoneticPr fontId="2"/>
  </si>
  <si>
    <t>集合住宅の陸屋根に設置する太陽電池の架台</t>
    <rPh sb="0" eb="2">
      <t>シュウゴウ</t>
    </rPh>
    <rPh sb="2" eb="4">
      <t>ジュウタク</t>
    </rPh>
    <rPh sb="5" eb="8">
      <t>リクヤネ</t>
    </rPh>
    <rPh sb="9" eb="11">
      <t>セッチ</t>
    </rPh>
    <rPh sb="13" eb="15">
      <t>タイヨウ</t>
    </rPh>
    <rPh sb="15" eb="17">
      <t>デンチ</t>
    </rPh>
    <rPh sb="18" eb="20">
      <t>ガダイ</t>
    </rPh>
    <phoneticPr fontId="2"/>
  </si>
  <si>
    <t>単価</t>
    <rPh sb="0" eb="2">
      <t>タンカ</t>
    </rPh>
    <phoneticPr fontId="2"/>
  </si>
  <si>
    <t>助成算定額（架台）</t>
    <rPh sb="0" eb="5">
      <t>ジョセイサンテイガク</t>
    </rPh>
    <rPh sb="6" eb="8">
      <t>カダイ</t>
    </rPh>
    <phoneticPr fontId="2"/>
  </si>
  <si>
    <t>③陸屋根の架台設置費（設備費＋工事費）</t>
    <phoneticPr fontId="2"/>
  </si>
  <si>
    <t>蓄電容量</t>
    <rPh sb="0" eb="4">
      <t>チクデンヨウリョウ</t>
    </rPh>
    <phoneticPr fontId="2"/>
  </si>
  <si>
    <t>助成対象容量（小数点以下第3位四捨五入）</t>
    <rPh sb="0" eb="2">
      <t>ジョセイ</t>
    </rPh>
    <rPh sb="2" eb="4">
      <t>タイショウ</t>
    </rPh>
    <rPh sb="4" eb="6">
      <t>ヨウリョウ</t>
    </rPh>
    <phoneticPr fontId="2"/>
  </si>
  <si>
    <t>助成対象経費（④＋⑤）</t>
    <rPh sb="0" eb="2">
      <t>ジョセイ</t>
    </rPh>
    <rPh sb="2" eb="4">
      <t>タイショウ</t>
    </rPh>
    <rPh sb="4" eb="6">
      <t>ケイヒ</t>
    </rPh>
    <phoneticPr fontId="2"/>
  </si>
  <si>
    <t>助成金額</t>
    <rPh sb="0" eb="2">
      <t>ジョセイ</t>
    </rPh>
    <rPh sb="2" eb="4">
      <t>キンガク</t>
    </rPh>
    <phoneticPr fontId="2"/>
  </si>
  <si>
    <t>EV・PHV</t>
    <phoneticPr fontId="2"/>
  </si>
  <si>
    <t>はい</t>
    <phoneticPr fontId="2"/>
  </si>
  <si>
    <t>いいえ</t>
    <phoneticPr fontId="2"/>
  </si>
  <si>
    <t>助成対象経費（⑥＋⑦）</t>
    <rPh sb="0" eb="2">
      <t>ジョセイ</t>
    </rPh>
    <rPh sb="2" eb="4">
      <t>タイショウ</t>
    </rPh>
    <rPh sb="4" eb="6">
      <t>ケイヒ</t>
    </rPh>
    <phoneticPr fontId="2"/>
  </si>
  <si>
    <t>助成金額</t>
    <phoneticPr fontId="2"/>
  </si>
  <si>
    <t>助成金額（合計）</t>
    <rPh sb="0" eb="2">
      <t>ジョセイ</t>
    </rPh>
    <rPh sb="2" eb="4">
      <t>キンガク</t>
    </rPh>
    <rPh sb="5" eb="7">
      <t>ゴウケイ</t>
    </rPh>
    <phoneticPr fontId="2"/>
  </si>
  <si>
    <t>出力/枚(W)</t>
    <rPh sb="0" eb="2">
      <t>シュツリョク</t>
    </rPh>
    <rPh sb="3" eb="4">
      <t>マイ</t>
    </rPh>
    <phoneticPr fontId="2"/>
  </si>
  <si>
    <t>数量(枚)</t>
    <rPh sb="0" eb="2">
      <t>スウリョウ</t>
    </rPh>
    <rPh sb="3" eb="4">
      <t>マイ</t>
    </rPh>
    <phoneticPr fontId="2"/>
  </si>
  <si>
    <t>数量(台)</t>
    <rPh sb="0" eb="2">
      <t>スウリョウ</t>
    </rPh>
    <rPh sb="3" eb="4">
      <t>ダイ</t>
    </rPh>
    <phoneticPr fontId="2"/>
  </si>
  <si>
    <t>上記選択が「一部」の場合、
接続されているモジュールの合計(kW)</t>
    <rPh sb="0" eb="2">
      <t>ジョウキ</t>
    </rPh>
    <rPh sb="2" eb="4">
      <t>センタク</t>
    </rPh>
    <rPh sb="6" eb="8">
      <t>イチブ</t>
    </rPh>
    <rPh sb="10" eb="12">
      <t>バアイ</t>
    </rPh>
    <rPh sb="14" eb="16">
      <t>セツゾク</t>
    </rPh>
    <rPh sb="27" eb="29">
      <t>ゴウケイ</t>
    </rPh>
    <phoneticPr fontId="2"/>
  </si>
  <si>
    <t>台数(台)</t>
    <rPh sb="0" eb="2">
      <t>ダイスウ</t>
    </rPh>
    <rPh sb="3" eb="4">
      <t>ダイ</t>
    </rPh>
    <phoneticPr fontId="2"/>
  </si>
  <si>
    <t>太陽光発電(kW)</t>
    <rPh sb="3" eb="5">
      <t>ハツデン</t>
    </rPh>
    <phoneticPr fontId="2"/>
  </si>
  <si>
    <t>定格容量(kWh)</t>
    <rPh sb="0" eb="4">
      <t>テイカクヨウリョウ</t>
    </rPh>
    <phoneticPr fontId="2"/>
  </si>
  <si>
    <r>
      <t>出力/台</t>
    </r>
    <r>
      <rPr>
        <sz val="11"/>
        <rFont val="游ゴシック"/>
        <family val="3"/>
        <charset val="128"/>
        <scheme val="minor"/>
      </rPr>
      <t>(kW)</t>
    </r>
    <rPh sb="0" eb="2">
      <t>シュツリョク</t>
    </rPh>
    <rPh sb="3" eb="4">
      <t>ダイ</t>
    </rPh>
    <phoneticPr fontId="2"/>
  </si>
  <si>
    <t>設置機器数(台)</t>
    <rPh sb="0" eb="2">
      <t>セッチ</t>
    </rPh>
    <rPh sb="2" eb="4">
      <t>キキ</t>
    </rPh>
    <rPh sb="4" eb="5">
      <t>スウ</t>
    </rPh>
    <rPh sb="6" eb="7">
      <t>ダイ</t>
    </rPh>
    <phoneticPr fontId="2"/>
  </si>
  <si>
    <r>
      <t>出力/</t>
    </r>
    <r>
      <rPr>
        <sz val="11"/>
        <rFont val="游ゴシック"/>
        <family val="3"/>
        <charset val="128"/>
        <scheme val="minor"/>
      </rPr>
      <t>枚</t>
    </r>
    <r>
      <rPr>
        <sz val="11"/>
        <color theme="1"/>
        <rFont val="游ゴシック"/>
        <family val="3"/>
        <charset val="128"/>
        <scheme val="minor"/>
      </rPr>
      <t>(W)</t>
    </r>
    <rPh sb="0" eb="2">
      <t>シュツリョク</t>
    </rPh>
    <rPh sb="3" eb="4">
      <t>マイ</t>
    </rPh>
    <phoneticPr fontId="2"/>
  </si>
  <si>
    <t>領収書に含まれる助成対象経費（※１）内訳</t>
    <phoneticPr fontId="2"/>
  </si>
  <si>
    <t>支払先</t>
    <phoneticPr fontId="2"/>
  </si>
  <si>
    <t>優れた機能性を有する太陽光発電システム認定一覧</t>
    <phoneticPr fontId="2"/>
  </si>
  <si>
    <t>機能性の区分</t>
    <rPh sb="0" eb="3">
      <t>キノウセイ</t>
    </rPh>
    <rPh sb="4" eb="6">
      <t>クブン</t>
    </rPh>
    <phoneticPr fontId="25"/>
  </si>
  <si>
    <t>製品型番</t>
    <rPh sb="0" eb="2">
      <t>セイヒン</t>
    </rPh>
    <rPh sb="2" eb="4">
      <t>カタバン</t>
    </rPh>
    <phoneticPr fontId="2"/>
  </si>
  <si>
    <t>製造者</t>
    <rPh sb="0" eb="2">
      <t>セイゾウ</t>
    </rPh>
    <rPh sb="2" eb="3">
      <t>シャ</t>
    </rPh>
    <phoneticPr fontId="2"/>
  </si>
  <si>
    <t>認定番号</t>
    <rPh sb="0" eb="2">
      <t>ニンテイ</t>
    </rPh>
    <rPh sb="2" eb="4">
      <t>バンゴウ</t>
    </rPh>
    <phoneticPr fontId="2"/>
  </si>
  <si>
    <t>CS-109B81R</t>
  </si>
  <si>
    <t>KJ90P-5ETCG</t>
  </si>
  <si>
    <t>KHM150P-5EGTCW</t>
  </si>
  <si>
    <t>KH495S-4E4CB(AR)</t>
  </si>
  <si>
    <t>KH78S-4E6CB(AR)</t>
  </si>
  <si>
    <t>KH65S-4E5CB(AR)</t>
  </si>
  <si>
    <t>認定番号</t>
    <rPh sb="0" eb="2">
      <t>ニンテイ</t>
    </rPh>
    <rPh sb="2" eb="4">
      <t>バンゴウ</t>
    </rPh>
    <phoneticPr fontId="25"/>
  </si>
  <si>
    <t>製品型番</t>
    <rPh sb="0" eb="2">
      <t>セイヒン</t>
    </rPh>
    <rPh sb="2" eb="4">
      <t>カタバン</t>
    </rPh>
    <phoneticPr fontId="25"/>
  </si>
  <si>
    <t>公称最大出力</t>
    <rPh sb="0" eb="2">
      <t>コウショウ</t>
    </rPh>
    <rPh sb="2" eb="4">
      <t>サイダイ</t>
    </rPh>
    <rPh sb="4" eb="6">
      <t>シュツリョク</t>
    </rPh>
    <phoneticPr fontId="25"/>
  </si>
  <si>
    <t>形状</t>
    <rPh sb="0" eb="2">
      <t>ケイジョウ</t>
    </rPh>
    <phoneticPr fontId="25"/>
  </si>
  <si>
    <t>認定申請者</t>
    <rPh sb="0" eb="2">
      <t>ニンテイ</t>
    </rPh>
    <rPh sb="2" eb="4">
      <t>シンセイ</t>
    </rPh>
    <rPh sb="4" eb="5">
      <t>シャ</t>
    </rPh>
    <phoneticPr fontId="25"/>
  </si>
  <si>
    <t>認定日</t>
    <rPh sb="0" eb="2">
      <t>ニンテイ</t>
    </rPh>
    <rPh sb="2" eb="3">
      <t>ビ</t>
    </rPh>
    <phoneticPr fontId="25"/>
  </si>
  <si>
    <t>認定期間</t>
    <rPh sb="0" eb="2">
      <t>ニンテイ</t>
    </rPh>
    <rPh sb="2" eb="4">
      <t>キカン</t>
    </rPh>
    <phoneticPr fontId="25"/>
  </si>
  <si>
    <t>備考</t>
    <rPh sb="0" eb="2">
      <t>ビコウ</t>
    </rPh>
    <phoneticPr fontId="25"/>
  </si>
  <si>
    <t>長州産業株式会社</t>
  </si>
  <si>
    <t>CS-109B81L</t>
  </si>
  <si>
    <t>―</t>
    <phoneticPr fontId="25"/>
  </si>
  <si>
    <t>長州産業株式会社</t>
    <rPh sb="0" eb="4">
      <t>チョウシュウサンギョウ</t>
    </rPh>
    <rPh sb="4" eb="8">
      <t>カブシキガイシャ</t>
    </rPh>
    <phoneticPr fontId="27"/>
  </si>
  <si>
    <t>建材形</t>
    <rPh sb="0" eb="2">
      <t>ケンザイ</t>
    </rPh>
    <rPh sb="2" eb="3">
      <t>ガタ</t>
    </rPh>
    <phoneticPr fontId="25"/>
  </si>
  <si>
    <t>株式会社カネカ</t>
    <rPh sb="0" eb="4">
      <t>カブシキガイシャ</t>
    </rPh>
    <phoneticPr fontId="25"/>
  </si>
  <si>
    <t>P-DV590</t>
  </si>
  <si>
    <t>建材形</t>
    <rPh sb="0" eb="2">
      <t>ケンザイ</t>
    </rPh>
    <rPh sb="2" eb="3">
      <t>ガタ</t>
    </rPh>
    <phoneticPr fontId="27"/>
  </si>
  <si>
    <t>P-DV560</t>
    <phoneticPr fontId="25"/>
  </si>
  <si>
    <t>Z-AH460</t>
    <phoneticPr fontId="25"/>
  </si>
  <si>
    <t>Z-AH470</t>
    <phoneticPr fontId="25"/>
  </si>
  <si>
    <t>Z-AH480</t>
    <phoneticPr fontId="25"/>
  </si>
  <si>
    <t>Z-AH490</t>
    <phoneticPr fontId="25"/>
  </si>
  <si>
    <t>三洋電機株式会社</t>
    <rPh sb="0" eb="2">
      <t>サンヨウ</t>
    </rPh>
    <rPh sb="2" eb="4">
      <t>デンキ</t>
    </rPh>
    <rPh sb="4" eb="8">
      <t>カブシキガイシャ</t>
    </rPh>
    <phoneticPr fontId="25"/>
  </si>
  <si>
    <t>VBH070WJ01L</t>
    <phoneticPr fontId="25"/>
  </si>
  <si>
    <t>VBH070WJ01R</t>
    <phoneticPr fontId="25"/>
  </si>
  <si>
    <t>シャープ株式会社</t>
    <rPh sb="4" eb="8">
      <t>カブシキガイシャ</t>
    </rPh>
    <phoneticPr fontId="25"/>
  </si>
  <si>
    <t>NQ-130LM</t>
    <phoneticPr fontId="25"/>
  </si>
  <si>
    <t>シャープエネルギーソリューション株式会社</t>
    <rPh sb="16" eb="20">
      <t>カブシキガイシャ</t>
    </rPh>
    <phoneticPr fontId="25"/>
  </si>
  <si>
    <t>NQ-130RM</t>
    <phoneticPr fontId="25"/>
  </si>
  <si>
    <t>NQ-103LG</t>
    <phoneticPr fontId="25"/>
  </si>
  <si>
    <t>NQ-103RG</t>
    <phoneticPr fontId="25"/>
  </si>
  <si>
    <t>京セラ株式会社</t>
    <rPh sb="0" eb="1">
      <t>キョウ</t>
    </rPh>
    <rPh sb="3" eb="7">
      <t>カブシキガイシャ</t>
    </rPh>
    <phoneticPr fontId="25"/>
  </si>
  <si>
    <t>サンテックパワージャパン株式会社</t>
    <rPh sb="12" eb="16">
      <t>カブ</t>
    </rPh>
    <phoneticPr fontId="12"/>
  </si>
  <si>
    <t>MSZ-160STa</t>
  </si>
  <si>
    <t>MSZ-160SSa</t>
    <phoneticPr fontId="25"/>
  </si>
  <si>
    <t>R-LV740</t>
    <phoneticPr fontId="25"/>
  </si>
  <si>
    <t>R-LV760</t>
    <phoneticPr fontId="25"/>
  </si>
  <si>
    <r>
      <t xml:space="preserve">VBHN250SJ33
</t>
    </r>
    <r>
      <rPr>
        <sz val="10"/>
        <color theme="1"/>
        <rFont val="游ゴシック"/>
        <family val="3"/>
        <charset val="128"/>
        <scheme val="minor"/>
      </rPr>
      <t>（鋼板等敷設型限定：太陽電池モジュール「HIT」野地ぴたFタイプ）</t>
    </r>
    <phoneticPr fontId="25"/>
  </si>
  <si>
    <t>三洋電機株式会社</t>
    <rPh sb="0" eb="8">
      <t>サンヨウデンキカブシキガイシャ</t>
    </rPh>
    <phoneticPr fontId="25"/>
  </si>
  <si>
    <r>
      <t xml:space="preserve">VBHN250SJ44
</t>
    </r>
    <r>
      <rPr>
        <sz val="10"/>
        <color theme="1"/>
        <rFont val="游ゴシック"/>
        <family val="3"/>
        <charset val="128"/>
        <scheme val="minor"/>
      </rPr>
      <t>（鋼板等敷設型限定：太陽電池モジュール「HIT」野地ぴたFタイプ）</t>
    </r>
    <phoneticPr fontId="25"/>
  </si>
  <si>
    <r>
      <t xml:space="preserve">VBHN245SJ44
</t>
    </r>
    <r>
      <rPr>
        <sz val="10"/>
        <color theme="1"/>
        <rFont val="游ゴシック"/>
        <family val="3"/>
        <charset val="128"/>
        <scheme val="minor"/>
      </rPr>
      <t>（鋼板等敷設型限定：太陽電池モジュール「HIT」野地ぴたFタイプ）</t>
    </r>
    <phoneticPr fontId="25"/>
  </si>
  <si>
    <r>
      <t xml:space="preserve">VBHN243SJ44
</t>
    </r>
    <r>
      <rPr>
        <sz val="10"/>
        <color theme="1"/>
        <rFont val="游ゴシック"/>
        <family val="3"/>
        <charset val="128"/>
        <scheme val="minor"/>
      </rPr>
      <t>（鋼板等敷設型限定：太陽電池モジュール「HIT」野地ぴたFタイプ）</t>
    </r>
    <phoneticPr fontId="25"/>
  </si>
  <si>
    <r>
      <t xml:space="preserve">VBHN243SJ41
</t>
    </r>
    <r>
      <rPr>
        <sz val="10"/>
        <color theme="1"/>
        <rFont val="游ゴシック"/>
        <family val="3"/>
        <charset val="128"/>
        <scheme val="minor"/>
      </rPr>
      <t>（鋼板等敷設型限定：太陽電池モジュール「HIT」野地ぴたFタイプ）</t>
    </r>
    <phoneticPr fontId="25"/>
  </si>
  <si>
    <r>
      <t xml:space="preserve">VBHN240SJ41
</t>
    </r>
    <r>
      <rPr>
        <sz val="10"/>
        <color theme="1"/>
        <rFont val="游ゴシック"/>
        <family val="3"/>
        <charset val="128"/>
        <scheme val="minor"/>
      </rPr>
      <t>（鋼板等敷設型限定：太陽電池モジュール「HIT」野地ぴたFタイプ）</t>
    </r>
    <phoneticPr fontId="25"/>
  </si>
  <si>
    <r>
      <t xml:space="preserve">VBHN230SJ41
</t>
    </r>
    <r>
      <rPr>
        <sz val="10"/>
        <color theme="1"/>
        <rFont val="游ゴシック"/>
        <family val="3"/>
        <charset val="128"/>
        <scheme val="minor"/>
      </rPr>
      <t>（鋼板等敷設型限定：太陽電池モジュール「HIT」野地ぴたFタイプ）</t>
    </r>
    <phoneticPr fontId="25"/>
  </si>
  <si>
    <r>
      <t xml:space="preserve">VBHN243SJ56
</t>
    </r>
    <r>
      <rPr>
        <sz val="10"/>
        <color theme="1"/>
        <rFont val="游ゴシック"/>
        <family val="3"/>
        <charset val="128"/>
        <scheme val="minor"/>
      </rPr>
      <t>（鋼板等敷設型限定：太陽電池モジュール「HIT」野地ぴたFタイプ）</t>
    </r>
    <phoneticPr fontId="25"/>
  </si>
  <si>
    <r>
      <t xml:space="preserve">VBHN238SJ23
</t>
    </r>
    <r>
      <rPr>
        <sz val="10"/>
        <color theme="1"/>
        <rFont val="游ゴシック"/>
        <family val="3"/>
        <charset val="128"/>
        <scheme val="minor"/>
      </rPr>
      <t>（鋼板等敷設型限定：太陽電池モジュール「HIT」野地ぴたFタイプ）</t>
    </r>
    <phoneticPr fontId="25"/>
  </si>
  <si>
    <r>
      <t xml:space="preserve">VBHN120SJ44
</t>
    </r>
    <r>
      <rPr>
        <sz val="10"/>
        <color theme="1"/>
        <rFont val="游ゴシック"/>
        <family val="3"/>
        <charset val="128"/>
        <scheme val="minor"/>
      </rPr>
      <t>（鋼板等敷設型限定：太陽電池モジュール「HIT」野地ぴたFタイプ）</t>
    </r>
    <phoneticPr fontId="25"/>
  </si>
  <si>
    <r>
      <t xml:space="preserve">VBM240FJ01N
</t>
    </r>
    <r>
      <rPr>
        <sz val="10"/>
        <color theme="1"/>
        <rFont val="游ゴシック"/>
        <family val="3"/>
        <charset val="128"/>
        <scheme val="minor"/>
      </rPr>
      <t>（鋼板等敷設型限定：外つばⅡ工法野地ぴたF方式）</t>
    </r>
    <phoneticPr fontId="25"/>
  </si>
  <si>
    <r>
      <t xml:space="preserve">VBM120FJ02N
</t>
    </r>
    <r>
      <rPr>
        <sz val="10"/>
        <color theme="1"/>
        <rFont val="游ゴシック"/>
        <family val="3"/>
        <charset val="128"/>
        <scheme val="minor"/>
      </rPr>
      <t>（鋼板等敷設型限定：外つばⅡ工法野地ぴたF方式）</t>
    </r>
    <phoneticPr fontId="25"/>
  </si>
  <si>
    <r>
      <t xml:space="preserve">VBHN131SJ26
</t>
    </r>
    <r>
      <rPr>
        <sz val="10"/>
        <color theme="1"/>
        <rFont val="游ゴシック"/>
        <family val="3"/>
        <charset val="128"/>
        <scheme val="minor"/>
      </rPr>
      <t>（鋼板等敷設型限定：スリム野地ぴた方式）</t>
    </r>
    <phoneticPr fontId="25"/>
  </si>
  <si>
    <t>NU-65S5H</t>
    <phoneticPr fontId="25"/>
  </si>
  <si>
    <t>NU-43S5H</t>
    <phoneticPr fontId="25"/>
  </si>
  <si>
    <t>NU-65S4H</t>
    <phoneticPr fontId="25"/>
  </si>
  <si>
    <t>NU-43S4H</t>
    <phoneticPr fontId="25"/>
  </si>
  <si>
    <t>NU-65K5H</t>
    <phoneticPr fontId="25"/>
  </si>
  <si>
    <t>NU-51K5H</t>
    <phoneticPr fontId="25"/>
  </si>
  <si>
    <t>H.R.D. SINGAPORE PTE LTD</t>
    <phoneticPr fontId="25"/>
  </si>
  <si>
    <t>PVM-860245</t>
    <phoneticPr fontId="25"/>
  </si>
  <si>
    <t>株式会社一条工務店</t>
    <rPh sb="0" eb="4">
      <t>カブシキガイシャ</t>
    </rPh>
    <rPh sb="4" eb="6">
      <t>イチジョウ</t>
    </rPh>
    <rPh sb="6" eb="9">
      <t>コウムテン</t>
    </rPh>
    <phoneticPr fontId="25"/>
  </si>
  <si>
    <t>長州産業株式会社</t>
    <rPh sb="0" eb="2">
      <t>チョウシュウ</t>
    </rPh>
    <rPh sb="2" eb="4">
      <t>サンギョウ</t>
    </rPh>
    <rPh sb="4" eb="8">
      <t>カブシキガイシャ</t>
    </rPh>
    <phoneticPr fontId="25"/>
  </si>
  <si>
    <t>CS-217B81SAG</t>
    <phoneticPr fontId="25"/>
  </si>
  <si>
    <t>P-PV570</t>
    <phoneticPr fontId="25"/>
  </si>
  <si>
    <t>Z-PI410</t>
    <phoneticPr fontId="25"/>
  </si>
  <si>
    <t>Z-PI420</t>
    <phoneticPr fontId="25"/>
  </si>
  <si>
    <t>Z-PI430</t>
    <phoneticPr fontId="25"/>
  </si>
  <si>
    <t>CS-109B81S</t>
    <phoneticPr fontId="25"/>
  </si>
  <si>
    <t>長州産業株式会社</t>
    <rPh sb="0" eb="8">
      <t>チョウシュウサンギョウカブシキガイシャ</t>
    </rPh>
    <phoneticPr fontId="25"/>
  </si>
  <si>
    <t>VBHN120WJ01</t>
    <phoneticPr fontId="25"/>
  </si>
  <si>
    <t>VBHN120SJ08</t>
    <phoneticPr fontId="25"/>
  </si>
  <si>
    <t>NU-228AP</t>
    <phoneticPr fontId="25"/>
  </si>
  <si>
    <t>NQ-180BM</t>
    <phoneticPr fontId="25"/>
  </si>
  <si>
    <t>NU-218AJ</t>
    <phoneticPr fontId="25"/>
  </si>
  <si>
    <t>NQ-225AG</t>
    <phoneticPr fontId="25"/>
  </si>
  <si>
    <t>NQ-159AG</t>
    <phoneticPr fontId="25"/>
  </si>
  <si>
    <t>NQ-220HE</t>
    <phoneticPr fontId="25"/>
  </si>
  <si>
    <t>定格出力</t>
    <rPh sb="0" eb="2">
      <t>テイカク</t>
    </rPh>
    <rPh sb="2" eb="4">
      <t>シュツリョク</t>
    </rPh>
    <phoneticPr fontId="25"/>
  </si>
  <si>
    <t>適応範囲</t>
    <rPh sb="0" eb="2">
      <t>テキオウ</t>
    </rPh>
    <rPh sb="2" eb="4">
      <t>ハンイ</t>
    </rPh>
    <phoneticPr fontId="25"/>
  </si>
  <si>
    <t>適合するモジュールの仕様</t>
    <rPh sb="0" eb="2">
      <t>テキゴウ</t>
    </rPh>
    <rPh sb="10" eb="12">
      <t>シヨウ</t>
    </rPh>
    <phoneticPr fontId="25"/>
  </si>
  <si>
    <t>Northern Electric and Power株式会社</t>
    <rPh sb="27" eb="29">
      <t>カブシキ</t>
    </rPh>
    <rPh sb="29" eb="31">
      <t>ガイシャ</t>
    </rPh>
    <phoneticPr fontId="25"/>
  </si>
  <si>
    <t>BDM300</t>
  </si>
  <si>
    <t>最大入力電流（A)</t>
    <rPh sb="0" eb="2">
      <t>サイダイ</t>
    </rPh>
    <rPh sb="2" eb="4">
      <t>ニュウリョク</t>
    </rPh>
    <rPh sb="4" eb="6">
      <t>デンリュウ</t>
    </rPh>
    <phoneticPr fontId="26"/>
  </si>
  <si>
    <t>14A</t>
  </si>
  <si>
    <t>綜合都市建設株式会社</t>
    <phoneticPr fontId="25"/>
  </si>
  <si>
    <t>最大入力電圧（V)</t>
    <rPh sb="0" eb="2">
      <t>サイダイ</t>
    </rPh>
    <rPh sb="2" eb="4">
      <t>ニュウリョク</t>
    </rPh>
    <rPh sb="4" eb="6">
      <t>デンアツ</t>
    </rPh>
    <phoneticPr fontId="26"/>
  </si>
  <si>
    <t>対応可能な太陽電池
モジュールの最大出力（W)</t>
    <rPh sb="0" eb="2">
      <t>タイオウ</t>
    </rPh>
    <rPh sb="2" eb="4">
      <t>カノウ</t>
    </rPh>
    <rPh sb="5" eb="7">
      <t>タイヨウ</t>
    </rPh>
    <rPh sb="7" eb="9">
      <t>デンチ</t>
    </rPh>
    <rPh sb="16" eb="18">
      <t>サイダイ</t>
    </rPh>
    <rPh sb="18" eb="20">
      <t>シュツリョク</t>
    </rPh>
    <phoneticPr fontId="26"/>
  </si>
  <si>
    <t>SUN2000-600W-P</t>
    <phoneticPr fontId="25"/>
  </si>
  <si>
    <t>華為技術日本株式会社</t>
    <phoneticPr fontId="25"/>
  </si>
  <si>
    <t>公称最大出力</t>
  </si>
  <si>
    <t>製品型番</t>
  </si>
  <si>
    <t>製品型番</t>
    <phoneticPr fontId="2"/>
  </si>
  <si>
    <t>合計出力(kW･kWh)</t>
    <rPh sb="0" eb="2">
      <t>ゴウケイ</t>
    </rPh>
    <rPh sb="2" eb="4">
      <t>シュツリョク</t>
    </rPh>
    <phoneticPr fontId="2"/>
  </si>
  <si>
    <t>④蓄電池 機器費（ハイブリッド型以上のPCS等の按分後の経費を含む）</t>
  </si>
  <si>
    <t>⑤蓄電池 工事費（ハイブリッド型以上のPCS等の按分後の経費を含む）</t>
  </si>
  <si>
    <t>⑥V2H 機器費（ハイブリッド型以上のPCS等の按分後の経費を含む）</t>
  </si>
  <si>
    <t>⑦V2H 工事費 （ハイブリッド型以上のPCS等の按分後の経費を含む）</t>
  </si>
  <si>
    <r>
      <t>①太陽光発電システム機器費</t>
    </r>
    <r>
      <rPr>
        <u/>
        <sz val="11"/>
        <color theme="1"/>
        <rFont val="游ゴシック"/>
        <family val="3"/>
        <charset val="128"/>
        <scheme val="minor"/>
      </rPr>
      <t>（※２）</t>
    </r>
    <rPh sb="1" eb="4">
      <t>タイヨウコウ</t>
    </rPh>
    <rPh sb="4" eb="6">
      <t>ハツデン</t>
    </rPh>
    <rPh sb="10" eb="13">
      <t>キキヒ</t>
    </rPh>
    <phoneticPr fontId="2"/>
  </si>
  <si>
    <r>
      <t>①の内、太陽光の経費に含めるパワーコンディショナの機器費</t>
    </r>
    <r>
      <rPr>
        <u/>
        <sz val="11"/>
        <color theme="1"/>
        <rFont val="游ゴシック"/>
        <family val="3"/>
        <charset val="128"/>
        <scheme val="minor"/>
      </rPr>
      <t>（※３）</t>
    </r>
    <rPh sb="8" eb="10">
      <t>ケイヒ</t>
    </rPh>
    <rPh sb="11" eb="12">
      <t>フク</t>
    </rPh>
    <phoneticPr fontId="2"/>
  </si>
  <si>
    <r>
      <t xml:space="preserve">上乗せ措置
</t>
    </r>
    <r>
      <rPr>
        <u/>
        <sz val="11"/>
        <color theme="1"/>
        <rFont val="游ゴシック"/>
        <family val="3"/>
        <charset val="128"/>
        <scheme val="minor"/>
      </rPr>
      <t>（※4）</t>
    </r>
    <rPh sb="0" eb="2">
      <t>ウワノ</t>
    </rPh>
    <rPh sb="3" eb="5">
      <t>ソチ</t>
    </rPh>
    <phoneticPr fontId="2"/>
  </si>
  <si>
    <r>
      <t>②蓄電池システム機器費</t>
    </r>
    <r>
      <rPr>
        <u/>
        <sz val="11"/>
        <color theme="1"/>
        <rFont val="游ゴシック"/>
        <family val="3"/>
        <charset val="128"/>
        <scheme val="minor"/>
      </rPr>
      <t>（※２）</t>
    </r>
    <rPh sb="1" eb="4">
      <t>チクデンチ</t>
    </rPh>
    <rPh sb="8" eb="11">
      <t>キキヒ</t>
    </rPh>
    <phoneticPr fontId="2"/>
  </si>
  <si>
    <r>
      <t>②の内、蓄電池の経費に含めるパワーコンディショナの機器費</t>
    </r>
    <r>
      <rPr>
        <u/>
        <sz val="11"/>
        <color theme="1"/>
        <rFont val="游ゴシック"/>
        <family val="3"/>
        <charset val="128"/>
        <scheme val="minor"/>
      </rPr>
      <t>（※３）</t>
    </r>
    <rPh sb="8" eb="10">
      <t>ケイヒ</t>
    </rPh>
    <rPh sb="11" eb="12">
      <t>フク</t>
    </rPh>
    <phoneticPr fontId="2"/>
  </si>
  <si>
    <r>
      <t>③V2H機器費</t>
    </r>
    <r>
      <rPr>
        <u/>
        <sz val="11"/>
        <color theme="1"/>
        <rFont val="游ゴシック"/>
        <family val="3"/>
        <charset val="128"/>
        <scheme val="minor"/>
      </rPr>
      <t>（※２）</t>
    </r>
    <rPh sb="4" eb="7">
      <t>キキヒ</t>
    </rPh>
    <phoneticPr fontId="2"/>
  </si>
  <si>
    <t>姓</t>
    <rPh sb="0" eb="1">
      <t>セイ</t>
    </rPh>
    <phoneticPr fontId="2"/>
  </si>
  <si>
    <t>名</t>
    <rPh sb="0" eb="1">
      <t>メイ</t>
    </rPh>
    <phoneticPr fontId="2"/>
  </si>
  <si>
    <t>都道府県</t>
    <rPh sb="0" eb="4">
      <t>トドウフケン</t>
    </rPh>
    <phoneticPr fontId="2"/>
  </si>
  <si>
    <t>市区町村</t>
    <rPh sb="0" eb="4">
      <t>シクチョウソン</t>
    </rPh>
    <phoneticPr fontId="2"/>
  </si>
  <si>
    <t>町域名</t>
    <rPh sb="0" eb="3">
      <t>チョウイキメイ</t>
    </rPh>
    <phoneticPr fontId="2"/>
  </si>
  <si>
    <t>合計出力（W）</t>
    <rPh sb="0" eb="2">
      <t>ゴウケイ</t>
    </rPh>
    <rPh sb="2" eb="4">
      <t>シュツリョク</t>
    </rPh>
    <phoneticPr fontId="2"/>
  </si>
  <si>
    <t>丁目・番地</t>
    <rPh sb="0" eb="2">
      <t>チョウメ</t>
    </rPh>
    <rPh sb="3" eb="5">
      <t>バンチ</t>
    </rPh>
    <phoneticPr fontId="2"/>
  </si>
  <si>
    <t>建物名・部屋番号</t>
    <rPh sb="0" eb="3">
      <t>タテモノメイ</t>
    </rPh>
    <rPh sb="4" eb="8">
      <t>ヘヤバンゴウ</t>
    </rPh>
    <phoneticPr fontId="2"/>
  </si>
  <si>
    <t>PV(50kW未満)及びEV・PHVを併せて導入、もしくは既に導入している</t>
    <rPh sb="7" eb="9">
      <t>ミマン</t>
    </rPh>
    <rPh sb="10" eb="11">
      <t>オヨ</t>
    </rPh>
    <rPh sb="22" eb="24">
      <t>ドウニュウ</t>
    </rPh>
    <phoneticPr fontId="2"/>
  </si>
  <si>
    <t>建築場所（地番）</t>
    <rPh sb="0" eb="4">
      <t>ケンチクバショ</t>
    </rPh>
    <rPh sb="5" eb="7">
      <t>チバン</t>
    </rPh>
    <phoneticPr fontId="6"/>
  </si>
  <si>
    <t>※本計算書は、「物件情報・国の助成金（情報記入シート）」と「仕入情報」の入力内容に基づき助成金額を算出しております。本計算シートに算出された助成金額は審査等により実際にお支払する助成金額とは異なる可能性がありますので、あらかじめご了承ください。</t>
    <rPh sb="8" eb="10">
      <t>ブッケン</t>
    </rPh>
    <rPh sb="10" eb="12">
      <t>ジョウホウ</t>
    </rPh>
    <rPh sb="13" eb="14">
      <t>クニ</t>
    </rPh>
    <rPh sb="15" eb="18">
      <t>ジョセイキン</t>
    </rPh>
    <rPh sb="19" eb="21">
      <t>ジョウホウ</t>
    </rPh>
    <rPh sb="21" eb="23">
      <t>キニュウ</t>
    </rPh>
    <rPh sb="30" eb="32">
      <t>シイレ</t>
    </rPh>
    <rPh sb="32" eb="34">
      <t>ジョウホウ</t>
    </rPh>
    <rPh sb="36" eb="38">
      <t>ニュウリョク</t>
    </rPh>
    <rPh sb="38" eb="40">
      <t>ナイヨウ</t>
    </rPh>
    <rPh sb="41" eb="42">
      <t>モト</t>
    </rPh>
    <rPh sb="65" eb="67">
      <t>サンシュツ</t>
    </rPh>
    <rPh sb="70" eb="73">
      <t>ジョセイキン</t>
    </rPh>
    <rPh sb="73" eb="74">
      <t>ガク</t>
    </rPh>
    <rPh sb="75" eb="77">
      <t>シンサ</t>
    </rPh>
    <rPh sb="77" eb="78">
      <t>トウ</t>
    </rPh>
    <rPh sb="81" eb="83">
      <t>ジッサイ</t>
    </rPh>
    <rPh sb="85" eb="87">
      <t>シハライ</t>
    </rPh>
    <rPh sb="89" eb="92">
      <t>ジョセイキン</t>
    </rPh>
    <rPh sb="92" eb="93">
      <t>ガク</t>
    </rPh>
    <phoneticPr fontId="2"/>
  </si>
  <si>
    <t>出力/台(kW)</t>
    <rPh sb="0" eb="2">
      <t>シュツリョク</t>
    </rPh>
    <rPh sb="3" eb="4">
      <t>ダイ</t>
    </rPh>
    <phoneticPr fontId="2"/>
  </si>
  <si>
    <t>数量（台）</t>
    <rPh sb="0" eb="2">
      <t>スウリョウ</t>
    </rPh>
    <rPh sb="3" eb="4">
      <t>ダイ</t>
    </rPh>
    <phoneticPr fontId="2"/>
  </si>
  <si>
    <t>SUN2000-4.95KTL-JPL1</t>
    <phoneticPr fontId="2"/>
  </si>
  <si>
    <t>【オプティマイザー】に接続されるパワーコンディショナ</t>
  </si>
  <si>
    <t>設置基数</t>
    <rPh sb="2" eb="3">
      <t>キ</t>
    </rPh>
    <phoneticPr fontId="2"/>
  </si>
  <si>
    <t>助成計算額</t>
    <rPh sb="0" eb="4">
      <t>ジョセイケイサン</t>
    </rPh>
    <rPh sb="4" eb="5">
      <t>サンガク</t>
    </rPh>
    <phoneticPr fontId="2"/>
  </si>
  <si>
    <t>工事件名（名称任意）</t>
    <rPh sb="0" eb="2">
      <t>コウジ</t>
    </rPh>
    <rPh sb="2" eb="4">
      <t>ケンメイ</t>
    </rPh>
    <rPh sb="5" eb="9">
      <t>メイショウニンイ</t>
    </rPh>
    <phoneticPr fontId="2"/>
  </si>
  <si>
    <t>―</t>
  </si>
  <si>
    <t>区分：太陽電池モジュール　①小型（多角形・建材形）</t>
    <rPh sb="0" eb="2">
      <t>クブン</t>
    </rPh>
    <rPh sb="17" eb="20">
      <t>タカッケイ</t>
    </rPh>
    <phoneticPr fontId="25"/>
  </si>
  <si>
    <t>製造事業者</t>
    <rPh sb="0" eb="2">
      <t>セイゾウ</t>
    </rPh>
    <rPh sb="2" eb="4">
      <t>ジギョウ</t>
    </rPh>
    <rPh sb="4" eb="5">
      <t>シャ</t>
    </rPh>
    <phoneticPr fontId="25"/>
  </si>
  <si>
    <t>多角形</t>
    <rPh sb="0" eb="3">
      <t>タカッケイ</t>
    </rPh>
    <phoneticPr fontId="25"/>
  </si>
  <si>
    <t>109W</t>
    <phoneticPr fontId="25"/>
  </si>
  <si>
    <t>CS-120B91L</t>
    <phoneticPr fontId="25"/>
  </si>
  <si>
    <t>120W</t>
    <phoneticPr fontId="25"/>
  </si>
  <si>
    <t>CS-120B91R</t>
    <phoneticPr fontId="25"/>
  </si>
  <si>
    <t>NQ-120LP</t>
    <phoneticPr fontId="25"/>
  </si>
  <si>
    <t>NQ-120RP</t>
    <phoneticPr fontId="25"/>
  </si>
  <si>
    <r>
      <t xml:space="preserve">NQ-254BM
</t>
    </r>
    <r>
      <rPr>
        <sz val="9"/>
        <color theme="1"/>
        <rFont val="游ゴシック"/>
        <family val="3"/>
        <charset val="128"/>
        <scheme val="minor"/>
      </rPr>
      <t>（鋼板等敷設型限定：複合屋根置き型工法）</t>
    </r>
    <phoneticPr fontId="25"/>
  </si>
  <si>
    <r>
      <t xml:space="preserve">NQ-180BM
</t>
    </r>
    <r>
      <rPr>
        <sz val="9"/>
        <color theme="1"/>
        <rFont val="游ゴシック"/>
        <family val="3"/>
        <charset val="128"/>
        <scheme val="minor"/>
      </rPr>
      <t>（鋼板等敷設型限定：複合屋根置き型工法）</t>
    </r>
    <phoneticPr fontId="25"/>
  </si>
  <si>
    <r>
      <t xml:space="preserve">NU-259AM
</t>
    </r>
    <r>
      <rPr>
        <sz val="9"/>
        <color theme="1"/>
        <rFont val="游ゴシック"/>
        <family val="3"/>
        <charset val="128"/>
        <scheme val="minor"/>
      </rPr>
      <t>（鋼板等敷設型限定：複合屋根置き型工法）</t>
    </r>
    <phoneticPr fontId="25"/>
  </si>
  <si>
    <r>
      <t xml:space="preserve">NU-259HM
</t>
    </r>
    <r>
      <rPr>
        <sz val="9"/>
        <color theme="1"/>
        <rFont val="游ゴシック"/>
        <family val="3"/>
        <charset val="128"/>
        <scheme val="minor"/>
      </rPr>
      <t>（鋼板等敷設型限定：複合屋根置き型工法）</t>
    </r>
    <phoneticPr fontId="25"/>
  </si>
  <si>
    <r>
      <t xml:space="preserve">NQ-230BP
</t>
    </r>
    <r>
      <rPr>
        <sz val="9"/>
        <color theme="1"/>
        <rFont val="游ゴシック"/>
        <family val="3"/>
        <charset val="128"/>
        <scheme val="minor"/>
      </rPr>
      <t>（鋼板等敷設型限定：複合屋根置き型工法）</t>
    </r>
    <phoneticPr fontId="25"/>
  </si>
  <si>
    <r>
      <t xml:space="preserve">NQ-151BP
</t>
    </r>
    <r>
      <rPr>
        <sz val="9"/>
        <color theme="1"/>
        <rFont val="游ゴシック"/>
        <family val="3"/>
        <charset val="128"/>
        <scheme val="minor"/>
      </rPr>
      <t>（鋼板等敷設型限定：複合屋根置き型工法）</t>
    </r>
    <phoneticPr fontId="25"/>
  </si>
  <si>
    <r>
      <t xml:space="preserve">NU-228AP
</t>
    </r>
    <r>
      <rPr>
        <sz val="9"/>
        <color theme="1"/>
        <rFont val="游ゴシック"/>
        <family val="3"/>
        <charset val="128"/>
        <scheme val="minor"/>
      </rPr>
      <t>（鋼板等敷設型限定：複合屋根置き型工法）</t>
    </r>
    <phoneticPr fontId="25"/>
  </si>
  <si>
    <t>ー</t>
    <phoneticPr fontId="25"/>
  </si>
  <si>
    <t>CS-238B91AG</t>
  </si>
  <si>
    <t>CS-118B91SAG</t>
    <phoneticPr fontId="25"/>
  </si>
  <si>
    <t>ハンファジャパン株式会社</t>
    <phoneticPr fontId="25"/>
  </si>
  <si>
    <t>WWB株式会社</t>
    <phoneticPr fontId="25"/>
  </si>
  <si>
    <t>WS-205M-182H54Y</t>
    <phoneticPr fontId="25"/>
  </si>
  <si>
    <t>CS-120B91S</t>
    <phoneticPr fontId="25"/>
  </si>
  <si>
    <t>サンテックパワージャパン株式会社</t>
    <phoneticPr fontId="25"/>
  </si>
  <si>
    <t>STP230S-C20/Nshm+</t>
    <phoneticPr fontId="25"/>
  </si>
  <si>
    <t>NQ-230BP</t>
    <phoneticPr fontId="25"/>
  </si>
  <si>
    <t>NQ-151BP</t>
    <phoneticPr fontId="25"/>
  </si>
  <si>
    <r>
      <t xml:space="preserve">VBHN120SJ44
</t>
    </r>
    <r>
      <rPr>
        <sz val="9"/>
        <color theme="1"/>
        <rFont val="游ゴシック"/>
        <family val="3"/>
        <charset val="128"/>
        <scheme val="minor"/>
      </rPr>
      <t>(鋼板等敷設型以外）</t>
    </r>
    <phoneticPr fontId="25"/>
  </si>
  <si>
    <r>
      <t xml:space="preserve">VBM120FJ02N
</t>
    </r>
    <r>
      <rPr>
        <sz val="9"/>
        <color theme="1"/>
        <rFont val="游ゴシック"/>
        <family val="3"/>
        <charset val="128"/>
        <scheme val="minor"/>
      </rPr>
      <t>(鋼板等敷設型以外）</t>
    </r>
    <phoneticPr fontId="25"/>
  </si>
  <si>
    <t>KPV55019</t>
  </si>
  <si>
    <t>KPV55020</t>
  </si>
  <si>
    <t>KPV55021</t>
  </si>
  <si>
    <t>90W</t>
  </si>
  <si>
    <t>KPV55022</t>
  </si>
  <si>
    <t>150W</t>
  </si>
  <si>
    <t>KPV55023</t>
  </si>
  <si>
    <t>KPV55024</t>
  </si>
  <si>
    <t>KPV55025</t>
  </si>
  <si>
    <t>KPV55026</t>
  </si>
  <si>
    <t>KT230W-60HL4B</t>
    <phoneticPr fontId="25"/>
  </si>
  <si>
    <t>KPV56001</t>
    <phoneticPr fontId="25"/>
  </si>
  <si>
    <t>SMF520J-12X12UW</t>
  </si>
  <si>
    <t>日鉄物産株式会社</t>
    <rPh sb="0" eb="4">
      <t>ニッテツブッサン</t>
    </rPh>
    <rPh sb="4" eb="6">
      <t>カブシキ</t>
    </rPh>
    <rPh sb="6" eb="8">
      <t>ガイシャ</t>
    </rPh>
    <phoneticPr fontId="25"/>
  </si>
  <si>
    <t>KPV56002</t>
    <phoneticPr fontId="25"/>
  </si>
  <si>
    <t>SMB430F-6X24DW</t>
    <phoneticPr fontId="25"/>
  </si>
  <si>
    <t>日鉄物産株式会社</t>
    <rPh sb="0" eb="2">
      <t>ニッテツ</t>
    </rPh>
    <rPh sb="2" eb="4">
      <t>ブッサン</t>
    </rPh>
    <rPh sb="4" eb="8">
      <t>カブシキガイシャ</t>
    </rPh>
    <phoneticPr fontId="25"/>
  </si>
  <si>
    <t>KPV56003</t>
  </si>
  <si>
    <t>SMF430F-12X12UW</t>
  </si>
  <si>
    <t>KPV56004</t>
  </si>
  <si>
    <t>WWB株式会社</t>
    <rPh sb="3" eb="7">
      <t>カブシキガイシャ</t>
    </rPh>
    <phoneticPr fontId="25"/>
  </si>
  <si>
    <t>WS-460M-182H120L</t>
    <phoneticPr fontId="25"/>
  </si>
  <si>
    <t>KPV56005</t>
  </si>
  <si>
    <t>株式会社SILFINE JAPAN</t>
    <rPh sb="0" eb="4">
      <t>カブシキガイシャ</t>
    </rPh>
    <phoneticPr fontId="25"/>
  </si>
  <si>
    <t>SFJ-400-EWH</t>
    <phoneticPr fontId="25"/>
  </si>
  <si>
    <t>KPV56006</t>
  </si>
  <si>
    <t>SFJ-305-EWH</t>
    <phoneticPr fontId="25"/>
  </si>
  <si>
    <t>KPV56007</t>
  </si>
  <si>
    <t>SFJ-300-EWH</t>
    <phoneticPr fontId="25"/>
  </si>
  <si>
    <t>KPV56008</t>
  </si>
  <si>
    <t>SFJ-300-EWA</t>
    <phoneticPr fontId="25"/>
  </si>
  <si>
    <t>KPV56009</t>
  </si>
  <si>
    <t>SFJ-200-EWH</t>
    <phoneticPr fontId="25"/>
  </si>
  <si>
    <t>KPV56010</t>
  </si>
  <si>
    <t>株式会社エクソル</t>
    <rPh sb="0" eb="4">
      <t>カブシキガイシャ</t>
    </rPh>
    <phoneticPr fontId="25"/>
  </si>
  <si>
    <t>XLN120-485S</t>
    <phoneticPr fontId="25"/>
  </si>
  <si>
    <t>0.3kW</t>
  </si>
  <si>
    <t>60V</t>
    <phoneticPr fontId="25"/>
  </si>
  <si>
    <t>450W</t>
    <phoneticPr fontId="25"/>
  </si>
  <si>
    <t>Enphase Energy, Inc.</t>
    <phoneticPr fontId="25"/>
  </si>
  <si>
    <t>14A</t>
    <phoneticPr fontId="25"/>
  </si>
  <si>
    <t>BDM-300</t>
    <phoneticPr fontId="25"/>
  </si>
  <si>
    <t>スマートソーラー株式会社</t>
    <phoneticPr fontId="25"/>
  </si>
  <si>
    <t>・恒常的な部分影等が発生する場合
・異方位でストリングを構成する場合</t>
    <rPh sb="1" eb="3">
      <t>コウジョウ</t>
    </rPh>
    <rPh sb="3" eb="4">
      <t>テキ</t>
    </rPh>
    <rPh sb="5" eb="7">
      <t>ブブン</t>
    </rPh>
    <rPh sb="7" eb="8">
      <t>カゲ</t>
    </rPh>
    <rPh sb="8" eb="9">
      <t>トウ</t>
    </rPh>
    <rPh sb="10" eb="12">
      <t>ハッセイ</t>
    </rPh>
    <rPh sb="14" eb="16">
      <t>バアイ</t>
    </rPh>
    <rPh sb="18" eb="19">
      <t>イ</t>
    </rPh>
    <rPh sb="19" eb="21">
      <t>ホウイ</t>
    </rPh>
    <rPh sb="28" eb="30">
      <t>コウセイ</t>
    </rPh>
    <rPh sb="32" eb="34">
      <t>バアイ</t>
    </rPh>
    <phoneticPr fontId="25"/>
  </si>
  <si>
    <t>対応するPCS</t>
    <rPh sb="0" eb="2">
      <t>タイオウ</t>
    </rPh>
    <phoneticPr fontId="2"/>
  </si>
  <si>
    <t>4.95KTL-JPL1-DM</t>
    <phoneticPr fontId="2"/>
  </si>
  <si>
    <t>4.95KTL-JPL1-XSOL</t>
    <phoneticPr fontId="2"/>
  </si>
  <si>
    <t>認定番号</t>
    <phoneticPr fontId="2"/>
  </si>
  <si>
    <t>製造者</t>
    <phoneticPr fontId="2"/>
  </si>
  <si>
    <t>別表３</t>
    <rPh sb="0" eb="2">
      <t>ベッピョウ</t>
    </rPh>
    <phoneticPr fontId="2"/>
  </si>
  <si>
    <t>製造者</t>
    <rPh sb="0" eb="3">
      <t>セイゾウシャ</t>
    </rPh>
    <phoneticPr fontId="2"/>
  </si>
  <si>
    <t>機能性PV（基準別表５に定める機能性の区分）</t>
    <rPh sb="0" eb="2">
      <t>キノウ</t>
    </rPh>
    <rPh sb="2" eb="3">
      <t>セイ</t>
    </rPh>
    <rPh sb="6" eb="8">
      <t>キジュン</t>
    </rPh>
    <rPh sb="8" eb="10">
      <t>ベッピョウ</t>
    </rPh>
    <rPh sb="12" eb="13">
      <t>サダ</t>
    </rPh>
    <rPh sb="15" eb="17">
      <t>キノウ</t>
    </rPh>
    <rPh sb="17" eb="18">
      <t>セイ</t>
    </rPh>
    <rPh sb="19" eb="21">
      <t>クブン</t>
    </rPh>
    <phoneticPr fontId="2"/>
  </si>
  <si>
    <t>内訳算出者</t>
    <phoneticPr fontId="2"/>
  </si>
  <si>
    <t>助成金計算シートver.2-1</t>
    <phoneticPr fontId="2"/>
  </si>
  <si>
    <t>公益財団法人　東京都環境公社
理事長　殿</t>
    <rPh sb="15" eb="18">
      <t>リジチョウ</t>
    </rPh>
    <rPh sb="19" eb="20">
      <t>ドノ</t>
    </rPh>
    <phoneticPr fontId="2"/>
  </si>
  <si>
    <t>交付決定番号</t>
    <rPh sb="0" eb="2">
      <t>コウフ</t>
    </rPh>
    <rPh sb="2" eb="4">
      <t>ケッテイ</t>
    </rPh>
    <rPh sb="4" eb="6">
      <t>バンゴウ</t>
    </rPh>
    <phoneticPr fontId="2"/>
  </si>
  <si>
    <t>●●00001</t>
    <phoneticPr fontId="2"/>
  </si>
  <si>
    <t>記載日</t>
    <rPh sb="0" eb="3">
      <t>キサイビ</t>
    </rPh>
    <phoneticPr fontId="2"/>
  </si>
  <si>
    <t>　令和　　　年　　　月　　　日</t>
    <rPh sb="1" eb="3">
      <t>レイワ</t>
    </rPh>
    <rPh sb="6" eb="7">
      <t>ネン</t>
    </rPh>
    <rPh sb="10" eb="11">
      <t>ガツ</t>
    </rPh>
    <rPh sb="14" eb="15">
      <t>ニチ</t>
    </rPh>
    <phoneticPr fontId="2"/>
  </si>
  <si>
    <t>記入日（算出日）</t>
    <rPh sb="0" eb="3">
      <t>キニュウヒ</t>
    </rPh>
    <rPh sb="4" eb="6">
      <t>サンシュツ</t>
    </rPh>
    <rPh sb="6" eb="7">
      <t>ヒ</t>
    </rPh>
    <phoneticPr fontId="2"/>
  </si>
  <si>
    <t>助成対象経費の内訳証明書</t>
    <rPh sb="0" eb="2">
      <t>ジョセイ</t>
    </rPh>
    <rPh sb="2" eb="4">
      <t>タイショウ</t>
    </rPh>
    <rPh sb="4" eb="6">
      <t>ケイヒ</t>
    </rPh>
    <rPh sb="7" eb="9">
      <t>ウチワケ</t>
    </rPh>
    <rPh sb="9" eb="12">
      <t>ショウメイショ</t>
    </rPh>
    <phoneticPr fontId="2"/>
  </si>
  <si>
    <t>内訳書</t>
    <rPh sb="0" eb="2">
      <t>ウチワケ</t>
    </rPh>
    <rPh sb="2" eb="3">
      <t>ショ</t>
    </rPh>
    <phoneticPr fontId="2"/>
  </si>
  <si>
    <t>下記のとおり、助成対象機器の調達に係る経費の内訳について、確認の上、以下のとおりであることを証明いたします。</t>
    <rPh sb="0" eb="2">
      <t>カキ</t>
    </rPh>
    <rPh sb="7" eb="9">
      <t>ジョセイ</t>
    </rPh>
    <rPh sb="9" eb="11">
      <t>タイショウ</t>
    </rPh>
    <rPh sb="11" eb="13">
      <t>キキ</t>
    </rPh>
    <rPh sb="14" eb="16">
      <t>チョウタツ</t>
    </rPh>
    <rPh sb="17" eb="18">
      <t>カカ</t>
    </rPh>
    <rPh sb="19" eb="21">
      <t>ケイヒ</t>
    </rPh>
    <rPh sb="22" eb="24">
      <t>ウチワケ</t>
    </rPh>
    <rPh sb="29" eb="31">
      <t>カクニン</t>
    </rPh>
    <rPh sb="32" eb="33">
      <t>ウエ</t>
    </rPh>
    <rPh sb="34" eb="36">
      <t>イカ</t>
    </rPh>
    <phoneticPr fontId="2"/>
  </si>
  <si>
    <t>下記のとおり、領収書に含まれる助成対象機器の調達に係る経費の内訳として以下のとおり算出し、申告致します。</t>
    <rPh sb="0" eb="2">
      <t>カキ</t>
    </rPh>
    <rPh sb="7" eb="10">
      <t>リョウシュウショ</t>
    </rPh>
    <rPh sb="11" eb="12">
      <t>フク</t>
    </rPh>
    <rPh sb="15" eb="17">
      <t>ジョセイ</t>
    </rPh>
    <rPh sb="17" eb="19">
      <t>タイショウ</t>
    </rPh>
    <rPh sb="19" eb="21">
      <t>キキ</t>
    </rPh>
    <rPh sb="22" eb="24">
      <t>チョウタツ</t>
    </rPh>
    <rPh sb="25" eb="26">
      <t>カカ</t>
    </rPh>
    <rPh sb="27" eb="29">
      <t>ケイヒ</t>
    </rPh>
    <rPh sb="30" eb="32">
      <t>ウチワケ</t>
    </rPh>
    <rPh sb="35" eb="37">
      <t>イカ</t>
    </rPh>
    <rPh sb="41" eb="43">
      <t>サンシュツ</t>
    </rPh>
    <rPh sb="45" eb="48">
      <t>シンコクイタ</t>
    </rPh>
    <phoneticPr fontId="2"/>
  </si>
  <si>
    <t>設置先情報</t>
    <rPh sb="0" eb="3">
      <t>セッチサキ</t>
    </rPh>
    <rPh sb="3" eb="5">
      <t>ジョウホウ</t>
    </rPh>
    <phoneticPr fontId="2"/>
  </si>
  <si>
    <t>工事件名</t>
    <rPh sb="0" eb="4">
      <t>コウジケンメイ</t>
    </rPh>
    <phoneticPr fontId="2"/>
  </si>
  <si>
    <t>建築主/購入者</t>
    <rPh sb="0" eb="3">
      <t>ケンチクヌシ</t>
    </rPh>
    <rPh sb="4" eb="7">
      <t>コウニュウシャ</t>
    </rPh>
    <phoneticPr fontId="2"/>
  </si>
  <si>
    <t>使用者（建築主）</t>
    <rPh sb="0" eb="3">
      <t>シヨウシャ</t>
    </rPh>
    <rPh sb="4" eb="6">
      <t>ケンチク</t>
    </rPh>
    <rPh sb="6" eb="7">
      <t>ヌシ</t>
    </rPh>
    <phoneticPr fontId="2"/>
  </si>
  <si>
    <t>環境　花子</t>
    <phoneticPr fontId="2"/>
  </si>
  <si>
    <t>設置先地番</t>
    <rPh sb="0" eb="2">
      <t>セッチ</t>
    </rPh>
    <rPh sb="2" eb="3">
      <t>サキ</t>
    </rPh>
    <rPh sb="3" eb="5">
      <t>チバン</t>
    </rPh>
    <phoneticPr fontId="2"/>
  </si>
  <si>
    <t>東京都新宿区西新宿1-2-3</t>
    <phoneticPr fontId="2"/>
  </si>
  <si>
    <t>証明者情報</t>
    <rPh sb="0" eb="2">
      <t>ショウメイ</t>
    </rPh>
    <rPh sb="2" eb="3">
      <t>シャ</t>
    </rPh>
    <rPh sb="3" eb="5">
      <t>ジョウホウ</t>
    </rPh>
    <phoneticPr fontId="2"/>
  </si>
  <si>
    <t>支払先情報</t>
    <rPh sb="0" eb="3">
      <t>シハライサキ</t>
    </rPh>
    <rPh sb="3" eb="5">
      <t>ジョウホウ</t>
    </rPh>
    <phoneticPr fontId="2"/>
  </si>
  <si>
    <t>株式会社　△△建設</t>
    <phoneticPr fontId="2"/>
  </si>
  <si>
    <t>東京都●●区●●7-8-9</t>
    <phoneticPr fontId="2"/>
  </si>
  <si>
    <t>支払日</t>
    <rPh sb="0" eb="3">
      <t>シハライビ</t>
    </rPh>
    <phoneticPr fontId="2"/>
  </si>
  <si>
    <r>
      <t>領収書に含まれる助成対象経費</t>
    </r>
    <r>
      <rPr>
        <b/>
        <u/>
        <sz val="11"/>
        <color theme="1"/>
        <rFont val="游ゴシック"/>
        <family val="3"/>
        <charset val="128"/>
        <scheme val="minor"/>
      </rPr>
      <t>（※１）</t>
    </r>
    <r>
      <rPr>
        <b/>
        <sz val="11"/>
        <color theme="1"/>
        <rFont val="游ゴシック"/>
        <family val="3"/>
        <charset val="128"/>
        <scheme val="minor"/>
      </rPr>
      <t>内訳</t>
    </r>
    <rPh sb="0" eb="3">
      <t>リョウシュウショ</t>
    </rPh>
    <rPh sb="4" eb="5">
      <t>フク</t>
    </rPh>
    <rPh sb="8" eb="10">
      <t>ジョセイ</t>
    </rPh>
    <rPh sb="10" eb="12">
      <t>タイショウ</t>
    </rPh>
    <rPh sb="12" eb="14">
      <t>ケイヒ</t>
    </rPh>
    <rPh sb="18" eb="20">
      <t>ウチワケ</t>
    </rPh>
    <phoneticPr fontId="2"/>
  </si>
  <si>
    <r>
      <t>①太陽光発電システム機器費</t>
    </r>
    <r>
      <rPr>
        <u/>
        <sz val="10"/>
        <color theme="1"/>
        <rFont val="游ゴシック"/>
        <family val="3"/>
        <charset val="128"/>
        <scheme val="minor"/>
      </rPr>
      <t>（※２）</t>
    </r>
    <rPh sb="1" eb="4">
      <t>タイヨウコウ</t>
    </rPh>
    <rPh sb="4" eb="6">
      <t>ハツデン</t>
    </rPh>
    <rPh sb="10" eb="13">
      <t>キキヒ</t>
    </rPh>
    <phoneticPr fontId="2"/>
  </si>
  <si>
    <t>円</t>
    <rPh sb="0" eb="1">
      <t>エン</t>
    </rPh>
    <phoneticPr fontId="2"/>
  </si>
  <si>
    <r>
      <t>①の内、太陽光の経費に含めるパワーコンディショナの機器費</t>
    </r>
    <r>
      <rPr>
        <u/>
        <sz val="10"/>
        <color theme="1"/>
        <rFont val="游ゴシック"/>
        <family val="3"/>
        <charset val="128"/>
        <scheme val="minor"/>
      </rPr>
      <t>（※３）</t>
    </r>
    <rPh sb="8" eb="10">
      <t>ケイヒ</t>
    </rPh>
    <rPh sb="11" eb="12">
      <t>フク</t>
    </rPh>
    <phoneticPr fontId="2"/>
  </si>
  <si>
    <r>
      <t xml:space="preserve">上乗せ措置
</t>
    </r>
    <r>
      <rPr>
        <u/>
        <sz val="10"/>
        <color theme="1"/>
        <rFont val="游ゴシック"/>
        <family val="3"/>
        <charset val="128"/>
        <scheme val="minor"/>
      </rPr>
      <t>（※4）</t>
    </r>
    <rPh sb="0" eb="2">
      <t>ウワノ</t>
    </rPh>
    <rPh sb="3" eb="5">
      <t>ソチ</t>
    </rPh>
    <phoneticPr fontId="2"/>
  </si>
  <si>
    <r>
      <t>②蓄電池システム機器費</t>
    </r>
    <r>
      <rPr>
        <u/>
        <sz val="10"/>
        <color theme="1"/>
        <rFont val="游ゴシック"/>
        <family val="3"/>
        <charset val="128"/>
        <scheme val="minor"/>
      </rPr>
      <t>（※２）</t>
    </r>
    <rPh sb="1" eb="4">
      <t>チクデンチ</t>
    </rPh>
    <rPh sb="8" eb="11">
      <t>キキヒ</t>
    </rPh>
    <phoneticPr fontId="2"/>
  </si>
  <si>
    <r>
      <t>②の内、蓄電池の経費に含めるパワーコンディショナの機器費</t>
    </r>
    <r>
      <rPr>
        <u/>
        <sz val="10"/>
        <color theme="1"/>
        <rFont val="游ゴシック"/>
        <family val="3"/>
        <charset val="128"/>
        <scheme val="minor"/>
      </rPr>
      <t>（※３）</t>
    </r>
    <rPh sb="8" eb="10">
      <t>ケイヒ</t>
    </rPh>
    <rPh sb="11" eb="12">
      <t>フク</t>
    </rPh>
    <phoneticPr fontId="2"/>
  </si>
  <si>
    <r>
      <t>③V2H機器費</t>
    </r>
    <r>
      <rPr>
        <u/>
        <sz val="10"/>
        <color theme="1"/>
        <rFont val="游ゴシック"/>
        <family val="3"/>
        <charset val="128"/>
        <scheme val="minor"/>
      </rPr>
      <t>（※２）</t>
    </r>
    <rPh sb="4" eb="7">
      <t>キキヒ</t>
    </rPh>
    <phoneticPr fontId="2"/>
  </si>
  <si>
    <t>（※1）</t>
    <phoneticPr fontId="2"/>
  </si>
  <si>
    <t>助成対象となる経費の金額（税別）のみ記載してください。</t>
    <rPh sb="0" eb="2">
      <t>ジョセイ</t>
    </rPh>
    <rPh sb="10" eb="12">
      <t>キンガク</t>
    </rPh>
    <rPh sb="13" eb="15">
      <t>ゼイベツ</t>
    </rPh>
    <phoneticPr fontId="2"/>
  </si>
  <si>
    <t>助成対象となる経費のみの金額（税別）を記載してください。</t>
    <phoneticPr fontId="2"/>
  </si>
  <si>
    <t>（※2）</t>
    <phoneticPr fontId="2"/>
  </si>
  <si>
    <t>（※3）</t>
    <phoneticPr fontId="2"/>
  </si>
  <si>
    <r>
      <rPr>
        <b/>
        <u/>
        <sz val="10"/>
        <color theme="1"/>
        <rFont val="游ゴシック"/>
        <family val="3"/>
        <charset val="128"/>
        <scheme val="minor"/>
      </rPr>
      <t>ハイブリッド型、トライブリッド型のパワーコンディショナを設置した場合のみ記載</t>
    </r>
    <r>
      <rPr>
        <sz val="10"/>
        <color theme="1"/>
        <rFont val="游ゴシック"/>
        <family val="3"/>
        <charset val="128"/>
        <scheme val="minor"/>
      </rPr>
      <t>してください。（単機能型の場合は記載不要）。
パワーコンディショナ全体の機器費、工事費の内、種別ごとに按分した機器費、工事費に分けて記載してください。</t>
    </r>
    <rPh sb="51" eb="53">
      <t>バアイ</t>
    </rPh>
    <rPh sb="71" eb="73">
      <t>ゼンタイ</t>
    </rPh>
    <rPh sb="74" eb="77">
      <t>キキヒ</t>
    </rPh>
    <rPh sb="78" eb="81">
      <t>コウジヒ</t>
    </rPh>
    <rPh sb="82" eb="83">
      <t>ウチ</t>
    </rPh>
    <rPh sb="84" eb="86">
      <t>シュベツ</t>
    </rPh>
    <rPh sb="89" eb="91">
      <t>アンブン</t>
    </rPh>
    <rPh sb="93" eb="96">
      <t>キキヒ</t>
    </rPh>
    <rPh sb="97" eb="100">
      <t>コウジヒ</t>
    </rPh>
    <rPh sb="101" eb="102">
      <t>ワ</t>
    </rPh>
    <rPh sb="104" eb="106">
      <t>キサイ</t>
    </rPh>
    <phoneticPr fontId="2"/>
  </si>
  <si>
    <t>（※4）</t>
    <phoneticPr fontId="2"/>
  </si>
  <si>
    <r>
      <rPr>
        <b/>
        <u/>
        <sz val="10"/>
        <color theme="1"/>
        <rFont val="游ゴシック"/>
        <family val="3"/>
        <charset val="128"/>
        <scheme val="minor"/>
      </rPr>
      <t>集合住宅の陸屋根に架台を設置し、上乗せ措置を適用する場合のみ記載</t>
    </r>
    <r>
      <rPr>
        <sz val="10"/>
        <color theme="1"/>
        <rFont val="游ゴシック"/>
        <family val="3"/>
        <charset val="128"/>
        <scheme val="minor"/>
      </rPr>
      <t>してください。
（架台を設置するのが、集合住宅の陸屋根でない場合は、記載不要）
架台の助成対象経費を材料費と工事費に分けて記載してください。</t>
    </r>
    <rPh sb="9" eb="11">
      <t>ガダイ</t>
    </rPh>
    <rPh sb="16" eb="18">
      <t>ウワノ</t>
    </rPh>
    <rPh sb="19" eb="21">
      <t>ソチ</t>
    </rPh>
    <rPh sb="22" eb="24">
      <t>テキヨウ</t>
    </rPh>
    <rPh sb="26" eb="28">
      <t>バアイ</t>
    </rPh>
    <rPh sb="30" eb="32">
      <t>キサイ</t>
    </rPh>
    <rPh sb="41" eb="43">
      <t>ガダイ</t>
    </rPh>
    <rPh sb="44" eb="46">
      <t>セッチ</t>
    </rPh>
    <rPh sb="51" eb="55">
      <t>シュウゴウジュウタク</t>
    </rPh>
    <rPh sb="56" eb="59">
      <t>リクヤネ</t>
    </rPh>
    <rPh sb="62" eb="64">
      <t>バアイ</t>
    </rPh>
    <rPh sb="66" eb="70">
      <t>キサイフヨウ</t>
    </rPh>
    <rPh sb="72" eb="74">
      <t>ガダイ</t>
    </rPh>
    <rPh sb="75" eb="81">
      <t>ジョセイタイショウケイヒ</t>
    </rPh>
    <rPh sb="82" eb="84">
      <t>ザイリョウ</t>
    </rPh>
    <rPh sb="84" eb="85">
      <t>ヒ</t>
    </rPh>
    <rPh sb="86" eb="89">
      <t>コウジヒ</t>
    </rPh>
    <rPh sb="90" eb="91">
      <t>ワ</t>
    </rPh>
    <rPh sb="93" eb="95">
      <t>キサイ</t>
    </rPh>
    <phoneticPr fontId="2"/>
  </si>
  <si>
    <t>証明者　　住所</t>
    <rPh sb="0" eb="3">
      <t>ショウメイシャ</t>
    </rPh>
    <rPh sb="5" eb="7">
      <t>ジュウショ</t>
    </rPh>
    <phoneticPr fontId="2"/>
  </si>
  <si>
    <t>　　　　　会社名</t>
    <rPh sb="5" eb="7">
      <t>カイシャ</t>
    </rPh>
    <rPh sb="7" eb="8">
      <t>メイ</t>
    </rPh>
    <phoneticPr fontId="2"/>
  </si>
  <si>
    <r>
      <t xml:space="preserve">住宅所有者
</t>
    </r>
    <r>
      <rPr>
        <sz val="8"/>
        <color theme="1"/>
        <rFont val="ＭＳ Ｐ明朝"/>
        <family val="1"/>
        <charset val="128"/>
      </rPr>
      <t>※決定している場合のみ</t>
    </r>
    <rPh sb="0" eb="5">
      <t>ジュウタクショユウシャ</t>
    </rPh>
    <rPh sb="7" eb="9">
      <t>ケッテイ</t>
    </rPh>
    <rPh sb="13" eb="15">
      <t>バアイ</t>
    </rPh>
    <phoneticPr fontId="6"/>
  </si>
  <si>
    <t>印</t>
    <rPh sb="0" eb="1">
      <t>イン</t>
    </rPh>
    <phoneticPr fontId="2"/>
  </si>
  <si>
    <t>環境　花子様邸新築工事</t>
    <rPh sb="5" eb="6">
      <t>サマ</t>
    </rPh>
    <rPh sb="6" eb="7">
      <t>テイ</t>
    </rPh>
    <rPh sb="7" eb="11">
      <t>シンチクコウジ</t>
    </rPh>
    <phoneticPr fontId="2"/>
  </si>
  <si>
    <t>←仕入れ先の事業者名を選択してください</t>
    <rPh sb="1" eb="3">
      <t>シイ</t>
    </rPh>
    <rPh sb="4" eb="5">
      <t>サキ</t>
    </rPh>
    <rPh sb="6" eb="10">
      <t>ジギョウシャメイ</t>
    </rPh>
    <rPh sb="11" eb="13">
      <t>センタク</t>
    </rPh>
    <phoneticPr fontId="2"/>
  </si>
  <si>
    <t>←支払日を記載してください</t>
    <rPh sb="1" eb="4">
      <t>シハライビ</t>
    </rPh>
    <rPh sb="5" eb="7">
      <t>キサイ</t>
    </rPh>
    <phoneticPr fontId="2"/>
  </si>
  <si>
    <t>←押印されたものが必要となります。</t>
    <rPh sb="1" eb="3">
      <t>オウイン</t>
    </rPh>
    <rPh sb="9" eb="11">
      <t>ヒツヨウ</t>
    </rPh>
    <phoneticPr fontId="2"/>
  </si>
  <si>
    <t>令和　　年　　月　　日</t>
    <rPh sb="0" eb="2">
      <t>レイワ</t>
    </rPh>
    <rPh sb="4" eb="5">
      <t>ネン</t>
    </rPh>
    <rPh sb="7" eb="8">
      <t>ツキ</t>
    </rPh>
    <rPh sb="10" eb="11">
      <t>ニチ</t>
    </rPh>
    <phoneticPr fontId="2"/>
  </si>
  <si>
    <t>事業者名</t>
  </si>
  <si>
    <t>住所</t>
  </si>
  <si>
    <t>太陽光発電システム機器費</t>
    <phoneticPr fontId="2"/>
  </si>
  <si>
    <t>パワーコンディショナーのタイプ</t>
  </si>
  <si>
    <t>パワーコンディショナの機器費</t>
    <phoneticPr fontId="2"/>
  </si>
  <si>
    <t>集合住宅の陸屋根に設置する架台の材料費</t>
  </si>
  <si>
    <t>蓄電池システム機器費</t>
  </si>
  <si>
    <t>蓄電池の経費に含めるパワーコンディショナの機器費</t>
  </si>
  <si>
    <t>V2H機器費</t>
  </si>
  <si>
    <t>V2Hの経費に含めるパワーコンディショナの機器費</t>
  </si>
  <si>
    <t>太陽光発電システム工事費</t>
  </si>
  <si>
    <t>太陽光の経費に含めるパワーコンディショナの工事費</t>
  </si>
  <si>
    <t>集合住宅の陸屋根に設置する架台の工事費</t>
  </si>
  <si>
    <t>蓄電池システム工事費</t>
  </si>
  <si>
    <t>蓄電池用の経費に含めるパワーコンディショナの工事費</t>
  </si>
  <si>
    <t>V2H工事費</t>
  </si>
  <si>
    <t>V2Hの経費に含めるパワーコンディショナの工事費</t>
  </si>
  <si>
    <t>太陽光発電システム助成対象経費</t>
  </si>
  <si>
    <t>蓄電池システム助成対象経費</t>
  </si>
  <si>
    <t>V2H助成対象経費</t>
  </si>
  <si>
    <t>税別合計額</t>
  </si>
  <si>
    <t>消費税</t>
  </si>
  <si>
    <t>税込合計額</t>
  </si>
  <si>
    <r>
      <t>VBM122FJ02N</t>
    </r>
    <r>
      <rPr>
        <sz val="9"/>
        <color theme="1"/>
        <rFont val="游ゴシック"/>
        <family val="3"/>
        <charset val="128"/>
        <scheme val="minor"/>
      </rPr>
      <t>(鋼板等敷設型以外）</t>
    </r>
    <phoneticPr fontId="25"/>
  </si>
  <si>
    <r>
      <t>VBHN131SJ26</t>
    </r>
    <r>
      <rPr>
        <sz val="9"/>
        <color theme="1"/>
        <rFont val="游ゴシック"/>
        <family val="3"/>
        <charset val="128"/>
        <scheme val="minor"/>
      </rPr>
      <t>(鋼板等敷設型以外）</t>
    </r>
    <phoneticPr fontId="25"/>
  </si>
  <si>
    <t>エコキュート等</t>
    <rPh sb="6" eb="7">
      <t>トウ</t>
    </rPh>
    <phoneticPr fontId="2"/>
  </si>
  <si>
    <t>機能性PV（基準別表５に定める機能性の区分）モジュール</t>
    <phoneticPr fontId="2"/>
  </si>
  <si>
    <t>機能性PV
（基準別表３に定める機能性の区分）</t>
    <rPh sb="0" eb="2">
      <t>キノウ</t>
    </rPh>
    <rPh sb="2" eb="3">
      <t>セイ</t>
    </rPh>
    <rPh sb="7" eb="9">
      <t>キジュン</t>
    </rPh>
    <rPh sb="9" eb="11">
      <t>ベッピョウ</t>
    </rPh>
    <rPh sb="13" eb="14">
      <t>サダ</t>
    </rPh>
    <rPh sb="16" eb="18">
      <t>キノウ</t>
    </rPh>
    <rPh sb="18" eb="19">
      <t>セイ</t>
    </rPh>
    <rPh sb="20" eb="22">
      <t>クブン</t>
    </rPh>
    <phoneticPr fontId="2"/>
  </si>
  <si>
    <t>機能性PV（基準別表６に定める機能性の区分）モジュール</t>
    <phoneticPr fontId="2"/>
  </si>
  <si>
    <t>機能性PV（基準別表６に定める機能性の区分）周辺機器</t>
    <phoneticPr fontId="2"/>
  </si>
  <si>
    <t>機能性PV（基準別表７に定める機能性の区分）周辺機器</t>
    <phoneticPr fontId="2"/>
  </si>
  <si>
    <t>機能性PV（基準別表６・７に定める機能性の区分）周辺機器</t>
    <phoneticPr fontId="2"/>
  </si>
  <si>
    <t>E：税別合計額（A+B+C+D）</t>
    <rPh sb="2" eb="4">
      <t>ゼイベツ</t>
    </rPh>
    <rPh sb="4" eb="6">
      <t>ゴウケイ</t>
    </rPh>
    <rPh sb="6" eb="7">
      <t>ゼイガク</t>
    </rPh>
    <phoneticPr fontId="2"/>
  </si>
  <si>
    <t>F:消費税</t>
    <rPh sb="2" eb="5">
      <t>ショウヒゼイ</t>
    </rPh>
    <phoneticPr fontId="2"/>
  </si>
  <si>
    <t>G:税込合計額（（税込）</t>
    <rPh sb="2" eb="4">
      <t>ゼイコ</t>
    </rPh>
    <rPh sb="4" eb="7">
      <t>ゴウケイガク</t>
    </rPh>
    <rPh sb="9" eb="11">
      <t>ゼイコ</t>
    </rPh>
    <phoneticPr fontId="2"/>
  </si>
  <si>
    <r>
      <t>⑤太陽光発電システム工事費</t>
    </r>
    <r>
      <rPr>
        <u/>
        <sz val="11"/>
        <color theme="1"/>
        <rFont val="游ゴシック"/>
        <family val="3"/>
        <charset val="128"/>
        <scheme val="minor"/>
      </rPr>
      <t>（※２）</t>
    </r>
    <rPh sb="1" eb="4">
      <t>タイヨウコウ</t>
    </rPh>
    <rPh sb="4" eb="6">
      <t>ハツデン</t>
    </rPh>
    <rPh sb="10" eb="13">
      <t>コウジヒ</t>
    </rPh>
    <phoneticPr fontId="2"/>
  </si>
  <si>
    <r>
      <t>⑤の内、太陽光の経費に含めるパワーコンディショナの工事費</t>
    </r>
    <r>
      <rPr>
        <u/>
        <sz val="11"/>
        <color theme="1"/>
        <rFont val="游ゴシック"/>
        <family val="3"/>
        <charset val="128"/>
        <scheme val="minor"/>
      </rPr>
      <t>（※３）</t>
    </r>
    <rPh sb="8" eb="10">
      <t>ケイヒ</t>
    </rPh>
    <rPh sb="11" eb="12">
      <t>フク</t>
    </rPh>
    <rPh sb="25" eb="27">
      <t>コウジ</t>
    </rPh>
    <phoneticPr fontId="2"/>
  </si>
  <si>
    <t>⑤の内、集合住宅の陸屋根に設置する架台の工事費</t>
    <rPh sb="2" eb="3">
      <t>ウチ</t>
    </rPh>
    <rPh sb="4" eb="6">
      <t>シュウゴウ</t>
    </rPh>
    <rPh sb="6" eb="8">
      <t>ジュウタク</t>
    </rPh>
    <rPh sb="9" eb="12">
      <t>リクヤネ</t>
    </rPh>
    <rPh sb="13" eb="15">
      <t>セッチ</t>
    </rPh>
    <rPh sb="17" eb="19">
      <t>ガダイ</t>
    </rPh>
    <rPh sb="20" eb="23">
      <t>コウジヒ</t>
    </rPh>
    <phoneticPr fontId="2"/>
  </si>
  <si>
    <r>
      <t>⑥蓄電池システム工事費</t>
    </r>
    <r>
      <rPr>
        <u/>
        <sz val="11"/>
        <color theme="1"/>
        <rFont val="游ゴシック"/>
        <family val="3"/>
        <charset val="128"/>
        <scheme val="minor"/>
      </rPr>
      <t>（※２）</t>
    </r>
    <rPh sb="1" eb="4">
      <t>チクデンチ</t>
    </rPh>
    <rPh sb="8" eb="11">
      <t>コウジヒ</t>
    </rPh>
    <phoneticPr fontId="2"/>
  </si>
  <si>
    <r>
      <t>⑦V2H工事費</t>
    </r>
    <r>
      <rPr>
        <u/>
        <sz val="11"/>
        <color theme="1"/>
        <rFont val="游ゴシック"/>
        <family val="3"/>
        <charset val="128"/>
        <scheme val="minor"/>
      </rPr>
      <t>（※２）</t>
    </r>
    <rPh sb="4" eb="7">
      <t>コウジヒ</t>
    </rPh>
    <phoneticPr fontId="2"/>
  </si>
  <si>
    <t>⑦の内、V2Hの経費に含めるパワーコンディショナの工事費※３</t>
    <rPh sb="8" eb="10">
      <t>ケイヒ</t>
    </rPh>
    <rPh sb="11" eb="12">
      <t>フク</t>
    </rPh>
    <rPh sb="25" eb="27">
      <t>コウジ</t>
    </rPh>
    <phoneticPr fontId="2"/>
  </si>
  <si>
    <r>
      <t>⑧エコキュート等工事費</t>
    </r>
    <r>
      <rPr>
        <u/>
        <sz val="11"/>
        <color theme="1"/>
        <rFont val="游ゴシック"/>
        <family val="3"/>
        <charset val="128"/>
        <scheme val="minor"/>
      </rPr>
      <t>（※２）</t>
    </r>
    <rPh sb="7" eb="8">
      <t>トウ</t>
    </rPh>
    <rPh sb="8" eb="11">
      <t>コウジヒ</t>
    </rPh>
    <phoneticPr fontId="2"/>
  </si>
  <si>
    <t>A：太陽光発電システム助成対象経費（①＋⑤）</t>
    <rPh sb="2" eb="5">
      <t>タイヨウコウ</t>
    </rPh>
    <rPh sb="5" eb="7">
      <t>ハツデン</t>
    </rPh>
    <rPh sb="11" eb="13">
      <t>ジョセイ</t>
    </rPh>
    <rPh sb="13" eb="17">
      <t>タイショウケイヒ</t>
    </rPh>
    <phoneticPr fontId="2"/>
  </si>
  <si>
    <t>B：蓄電池システム助成対象経費（②＋⑥）</t>
    <rPh sb="2" eb="5">
      <t>チクデンチ</t>
    </rPh>
    <rPh sb="9" eb="11">
      <t>ジョセイ</t>
    </rPh>
    <rPh sb="11" eb="15">
      <t>タイショウケイヒ</t>
    </rPh>
    <phoneticPr fontId="2"/>
  </si>
  <si>
    <t>C：V2H助成対象経費（③＋⑦）</t>
    <rPh sb="5" eb="7">
      <t>ジョセイ</t>
    </rPh>
    <rPh sb="7" eb="11">
      <t>タイショウケイヒ</t>
    </rPh>
    <phoneticPr fontId="2"/>
  </si>
  <si>
    <t>D：エコキュート等助成対象経費（④＋⑧）</t>
    <rPh sb="8" eb="9">
      <t>トウ</t>
    </rPh>
    <rPh sb="9" eb="11">
      <t>ジョセイ</t>
    </rPh>
    <rPh sb="11" eb="15">
      <t>タイショウケイヒ</t>
    </rPh>
    <phoneticPr fontId="2"/>
  </si>
  <si>
    <t>機能性PV（基準別表５に定める機能性の区分）上乗せ算定金額</t>
    <rPh sb="22" eb="24">
      <t>ウワノ</t>
    </rPh>
    <rPh sb="25" eb="27">
      <t>サンテイ</t>
    </rPh>
    <rPh sb="27" eb="29">
      <t>キンガク</t>
    </rPh>
    <phoneticPr fontId="2"/>
  </si>
  <si>
    <t>機能性PV（基準別表６に定める機能性の区分）上乗せ算定金額</t>
    <rPh sb="22" eb="24">
      <t>ウワノ</t>
    </rPh>
    <rPh sb="25" eb="27">
      <t>サンテイ</t>
    </rPh>
    <rPh sb="27" eb="29">
      <t>キンガク</t>
    </rPh>
    <phoneticPr fontId="2"/>
  </si>
  <si>
    <t>機能性PV（基準別表７に定める機能性の区分）上乗せ算定金額</t>
    <rPh sb="22" eb="24">
      <t>ウワノ</t>
    </rPh>
    <rPh sb="25" eb="27">
      <t>サンテイ</t>
    </rPh>
    <rPh sb="27" eb="29">
      <t>キンガク</t>
    </rPh>
    <phoneticPr fontId="2"/>
  </si>
  <si>
    <t>機能性PV出力（小数点以下第3位四捨五入）</t>
  </si>
  <si>
    <t>太陽光発電システム全体の助成対象出力</t>
  </si>
  <si>
    <t>機能性PV出力（基準別表３に定める機能性の区分）</t>
    <phoneticPr fontId="2"/>
  </si>
  <si>
    <t>助成対象機能性PV（基準別表３）の助成対象出力</t>
    <phoneticPr fontId="2"/>
  </si>
  <si>
    <t>助成対象機能性PV（基準別表３）の助成算定額</t>
    <phoneticPr fontId="2"/>
  </si>
  <si>
    <t>機能性PV出力（基準別表５に定める機能性の区分）</t>
    <phoneticPr fontId="2"/>
  </si>
  <si>
    <t>助成対象機能性PV（基準別表５）の助成対象出力</t>
    <phoneticPr fontId="2"/>
  </si>
  <si>
    <t>助成対象機能性PV（基準別表５）の助成算定額</t>
    <phoneticPr fontId="2"/>
  </si>
  <si>
    <t>機能性PV（基準別表６に定める機能性の区分）</t>
    <rPh sb="0" eb="2">
      <t>キノウ</t>
    </rPh>
    <rPh sb="2" eb="3">
      <t>セイ</t>
    </rPh>
    <rPh sb="6" eb="8">
      <t>キジュン</t>
    </rPh>
    <rPh sb="8" eb="10">
      <t>ベッピョウ</t>
    </rPh>
    <rPh sb="12" eb="13">
      <t>サダ</t>
    </rPh>
    <rPh sb="15" eb="17">
      <t>キノウ</t>
    </rPh>
    <rPh sb="17" eb="18">
      <t>セイ</t>
    </rPh>
    <rPh sb="19" eb="21">
      <t>クブン</t>
    </rPh>
    <phoneticPr fontId="2"/>
  </si>
  <si>
    <t>機能性PV（基準別表６）のモジュールの助成対象出力</t>
    <rPh sb="0" eb="3">
      <t>キノウセイ</t>
    </rPh>
    <rPh sb="6" eb="8">
      <t>キジュン</t>
    </rPh>
    <rPh sb="8" eb="10">
      <t>ベツヒョウ</t>
    </rPh>
    <rPh sb="19" eb="21">
      <t>ジョセイ</t>
    </rPh>
    <rPh sb="21" eb="23">
      <t>タイショウ</t>
    </rPh>
    <rPh sb="23" eb="25">
      <t>シュツリョク</t>
    </rPh>
    <phoneticPr fontId="2"/>
  </si>
  <si>
    <t>機能性PV（基準別表６）のモジュールの助成対象算定額</t>
    <rPh sb="0" eb="3">
      <t>キノウセイ</t>
    </rPh>
    <rPh sb="6" eb="8">
      <t>キジュン</t>
    </rPh>
    <rPh sb="8" eb="10">
      <t>ベツヒョウ</t>
    </rPh>
    <rPh sb="19" eb="21">
      <t>ジョセイ</t>
    </rPh>
    <rPh sb="21" eb="23">
      <t>タイショウ</t>
    </rPh>
    <rPh sb="23" eb="25">
      <t>サンテイ</t>
    </rPh>
    <rPh sb="25" eb="26">
      <t>ガク</t>
    </rPh>
    <phoneticPr fontId="2"/>
  </si>
  <si>
    <t>機能性PV（基準別表６）の周辺機器の助成対象出力</t>
    <rPh sb="0" eb="3">
      <t>キノウセイ</t>
    </rPh>
    <rPh sb="6" eb="8">
      <t>キジュン</t>
    </rPh>
    <rPh sb="8" eb="10">
      <t>ベツヒョウ</t>
    </rPh>
    <rPh sb="13" eb="17">
      <t>シュウヘンキキ</t>
    </rPh>
    <rPh sb="18" eb="20">
      <t>ジョセイ</t>
    </rPh>
    <rPh sb="20" eb="22">
      <t>タイショウ</t>
    </rPh>
    <rPh sb="22" eb="24">
      <t>シュツリョク</t>
    </rPh>
    <phoneticPr fontId="2"/>
  </si>
  <si>
    <t>機能性PV（基準別表６）の周辺機器の助成対象算定額</t>
    <rPh sb="0" eb="3">
      <t>キノウセイ</t>
    </rPh>
    <rPh sb="6" eb="8">
      <t>キジュン</t>
    </rPh>
    <rPh sb="8" eb="10">
      <t>ベツヒョウ</t>
    </rPh>
    <rPh sb="13" eb="17">
      <t>シュウヘンキキ</t>
    </rPh>
    <rPh sb="18" eb="20">
      <t>ジョセイ</t>
    </rPh>
    <rPh sb="20" eb="22">
      <t>タイショウ</t>
    </rPh>
    <rPh sb="22" eb="24">
      <t>サンテイ</t>
    </rPh>
    <rPh sb="24" eb="25">
      <t>ガク</t>
    </rPh>
    <phoneticPr fontId="2"/>
  </si>
  <si>
    <t>助成対象機能性PV（基準別表６）の助成算定額</t>
    <rPh sb="10" eb="12">
      <t>キジュン</t>
    </rPh>
    <rPh sb="12" eb="14">
      <t>ベッピョウジョセイサンテイガク</t>
    </rPh>
    <phoneticPr fontId="2"/>
  </si>
  <si>
    <t>基準別表５</t>
    <rPh sb="0" eb="2">
      <t>キジュン</t>
    </rPh>
    <rPh sb="2" eb="4">
      <t>ベツヒョウ</t>
    </rPh>
    <phoneticPr fontId="2"/>
  </si>
  <si>
    <t>基準別表６</t>
    <rPh sb="0" eb="2">
      <t>キジュン</t>
    </rPh>
    <rPh sb="2" eb="4">
      <t>ベツヒョウ</t>
    </rPh>
    <phoneticPr fontId="2"/>
  </si>
  <si>
    <t>基準別表７</t>
    <rPh sb="0" eb="2">
      <t>キジュン</t>
    </rPh>
    <rPh sb="2" eb="4">
      <t>ベツヒョウ</t>
    </rPh>
    <phoneticPr fontId="2"/>
  </si>
  <si>
    <t>機能性PV（基準別表７に定める機能性の区分）</t>
    <rPh sb="0" eb="2">
      <t>キノウ</t>
    </rPh>
    <rPh sb="2" eb="3">
      <t>セイ</t>
    </rPh>
    <rPh sb="6" eb="8">
      <t>キジュン</t>
    </rPh>
    <rPh sb="8" eb="10">
      <t>ベッピョウ</t>
    </rPh>
    <rPh sb="12" eb="13">
      <t>サダ</t>
    </rPh>
    <rPh sb="15" eb="17">
      <t>キノウ</t>
    </rPh>
    <rPh sb="17" eb="18">
      <t>セイ</t>
    </rPh>
    <rPh sb="19" eb="21">
      <t>クブン</t>
    </rPh>
    <phoneticPr fontId="2"/>
  </si>
  <si>
    <t>機能性PV（基準別表７）の周辺機器の助成対象出力
（小数点以下第3位四捨五入）</t>
    <rPh sb="0" eb="3">
      <t>キノウセイ</t>
    </rPh>
    <rPh sb="26" eb="31">
      <t>ショウスウテンイカ</t>
    </rPh>
    <rPh sb="31" eb="32">
      <t>ダイ</t>
    </rPh>
    <rPh sb="33" eb="34">
      <t>イ</t>
    </rPh>
    <rPh sb="34" eb="38">
      <t>シシャゴニュウ</t>
    </rPh>
    <phoneticPr fontId="2"/>
  </si>
  <si>
    <t>機能性PV（基準別表７）の周辺機器の助成対象算定額</t>
    <rPh sb="0" eb="3">
      <t>キノウセイ</t>
    </rPh>
    <rPh sb="6" eb="8">
      <t>キジュン</t>
    </rPh>
    <rPh sb="8" eb="10">
      <t>ベツヒョウ</t>
    </rPh>
    <rPh sb="13" eb="17">
      <t>シュウヘンキキ</t>
    </rPh>
    <rPh sb="18" eb="20">
      <t>ジョセイ</t>
    </rPh>
    <rPh sb="20" eb="22">
      <t>タイショウ</t>
    </rPh>
    <rPh sb="22" eb="24">
      <t>サンテイ</t>
    </rPh>
    <rPh sb="24" eb="25">
      <t>ガク</t>
    </rPh>
    <phoneticPr fontId="2"/>
  </si>
  <si>
    <t>助成対象機能性PV（基準別表７）の助成算定額</t>
    <rPh sb="10" eb="12">
      <t>キジュン</t>
    </rPh>
    <rPh sb="12" eb="14">
      <t>ベッピョウジョセイサンテイガク</t>
    </rPh>
    <phoneticPr fontId="2"/>
  </si>
  <si>
    <t>⑧エコキュート等 機器費（ハイブリッド型以上のPCS等の按分後の経費を含む）</t>
    <rPh sb="7" eb="8">
      <t>トウ</t>
    </rPh>
    <phoneticPr fontId="2"/>
  </si>
  <si>
    <t>⑨エコキュート等 工事費（ハイブリッド型以上のPCS等の按分後の経費を含む）</t>
    <rPh sb="7" eb="8">
      <t>トウ</t>
    </rPh>
    <phoneticPr fontId="2"/>
  </si>
  <si>
    <t>助成対象経費（⑧＋⑨）</t>
    <rPh sb="0" eb="2">
      <t>ジョセイ</t>
    </rPh>
    <rPh sb="2" eb="4">
      <t>タイショウ</t>
    </rPh>
    <rPh sb="4" eb="6">
      <t>ケイヒ</t>
    </rPh>
    <phoneticPr fontId="2"/>
  </si>
  <si>
    <t>設置台数</t>
    <rPh sb="2" eb="3">
      <t>ダイ</t>
    </rPh>
    <phoneticPr fontId="2"/>
  </si>
  <si>
    <t>設置台数(台)</t>
    <rPh sb="0" eb="2">
      <t>セッチ</t>
    </rPh>
    <rPh sb="2" eb="4">
      <t>ダイスウ</t>
    </rPh>
    <rPh sb="5" eb="6">
      <t>ダイ</t>
    </rPh>
    <phoneticPr fontId="2"/>
  </si>
  <si>
    <t>A</t>
    <phoneticPr fontId="2"/>
  </si>
  <si>
    <t>B</t>
    <phoneticPr fontId="2"/>
  </si>
  <si>
    <t>助成算定額</t>
    <rPh sb="2" eb="4">
      <t>サンテイ</t>
    </rPh>
    <rPh sb="4" eb="5">
      <t>ガク</t>
    </rPh>
    <phoneticPr fontId="2"/>
  </si>
  <si>
    <t>/kWh</t>
    <phoneticPr fontId="2"/>
  </si>
  <si>
    <t>合計助成算定額</t>
    <rPh sb="0" eb="2">
      <t>ゴウケイ</t>
    </rPh>
    <rPh sb="2" eb="4">
      <t>ジョセイ</t>
    </rPh>
    <rPh sb="4" eb="7">
      <t>サンテイガク</t>
    </rPh>
    <phoneticPr fontId="2"/>
  </si>
  <si>
    <r>
      <t>④エコキュート等機器費</t>
    </r>
    <r>
      <rPr>
        <u/>
        <sz val="10"/>
        <color theme="1"/>
        <rFont val="游ゴシック"/>
        <family val="3"/>
        <charset val="128"/>
        <scheme val="minor"/>
      </rPr>
      <t>（※２）</t>
    </r>
    <rPh sb="7" eb="8">
      <t>トウ</t>
    </rPh>
    <rPh sb="8" eb="11">
      <t>キキヒ</t>
    </rPh>
    <phoneticPr fontId="2"/>
  </si>
  <si>
    <r>
      <t>④エコキュート等機器費</t>
    </r>
    <r>
      <rPr>
        <u/>
        <sz val="11"/>
        <color theme="1"/>
        <rFont val="游ゴシック"/>
        <family val="3"/>
        <charset val="128"/>
        <scheme val="minor"/>
      </rPr>
      <t>（※２）</t>
    </r>
    <rPh sb="7" eb="8">
      <t>トウ</t>
    </rPh>
    <rPh sb="8" eb="11">
      <t>キキヒ</t>
    </rPh>
    <phoneticPr fontId="2"/>
  </si>
  <si>
    <r>
      <t>⑦V2H工事費</t>
    </r>
    <r>
      <rPr>
        <u/>
        <sz val="10"/>
        <color theme="1"/>
        <rFont val="游ゴシック"/>
        <family val="3"/>
        <charset val="128"/>
        <scheme val="minor"/>
      </rPr>
      <t>（※２）</t>
    </r>
    <rPh sb="4" eb="7">
      <t>コウジヒ</t>
    </rPh>
    <phoneticPr fontId="2"/>
  </si>
  <si>
    <r>
      <t>⑤太陽光発電システム工事費</t>
    </r>
    <r>
      <rPr>
        <u/>
        <sz val="10"/>
        <color theme="1"/>
        <rFont val="游ゴシック"/>
        <family val="3"/>
        <charset val="128"/>
        <scheme val="minor"/>
      </rPr>
      <t>（※２）</t>
    </r>
    <rPh sb="1" eb="4">
      <t>タイヨウコウ</t>
    </rPh>
    <rPh sb="4" eb="6">
      <t>ハツデン</t>
    </rPh>
    <rPh sb="10" eb="13">
      <t>コウジヒ</t>
    </rPh>
    <phoneticPr fontId="2"/>
  </si>
  <si>
    <r>
      <t>⑤の内、太陽光の経費に含めるパワーコンディショナの工事費</t>
    </r>
    <r>
      <rPr>
        <u/>
        <sz val="10"/>
        <color theme="1"/>
        <rFont val="游ゴシック"/>
        <family val="3"/>
        <charset val="128"/>
        <scheme val="minor"/>
      </rPr>
      <t>（※３）</t>
    </r>
    <rPh sb="8" eb="10">
      <t>ケイヒ</t>
    </rPh>
    <rPh sb="11" eb="12">
      <t>フク</t>
    </rPh>
    <rPh sb="25" eb="27">
      <t>コウジ</t>
    </rPh>
    <phoneticPr fontId="2"/>
  </si>
  <si>
    <r>
      <t>⑥蓄電池システム工事費</t>
    </r>
    <r>
      <rPr>
        <u/>
        <sz val="10"/>
        <color theme="1"/>
        <rFont val="游ゴシック"/>
        <family val="3"/>
        <charset val="128"/>
        <scheme val="minor"/>
      </rPr>
      <t>（※２）</t>
    </r>
    <rPh sb="1" eb="4">
      <t>チクデンチ</t>
    </rPh>
    <rPh sb="8" eb="11">
      <t>コウジヒ</t>
    </rPh>
    <phoneticPr fontId="2"/>
  </si>
  <si>
    <r>
      <t>⑥の内、蓄電池用の経費に含めるパワーコンディショナの工事費</t>
    </r>
    <r>
      <rPr>
        <u/>
        <sz val="10"/>
        <color theme="1"/>
        <rFont val="游ゴシック"/>
        <family val="3"/>
        <charset val="128"/>
        <scheme val="minor"/>
      </rPr>
      <t>（※３）</t>
    </r>
    <rPh sb="9" eb="11">
      <t>ケイヒ</t>
    </rPh>
    <rPh sb="12" eb="13">
      <t>フク</t>
    </rPh>
    <rPh sb="26" eb="28">
      <t>コウジ</t>
    </rPh>
    <phoneticPr fontId="2"/>
  </si>
  <si>
    <r>
      <t>⑧エコキュート等工事費</t>
    </r>
    <r>
      <rPr>
        <u/>
        <sz val="10"/>
        <color theme="1"/>
        <rFont val="游ゴシック"/>
        <family val="3"/>
        <charset val="128"/>
        <scheme val="minor"/>
      </rPr>
      <t>（※２）</t>
    </r>
    <rPh sb="7" eb="8">
      <t>トウ</t>
    </rPh>
    <rPh sb="8" eb="11">
      <t>コウジヒ</t>
    </rPh>
    <phoneticPr fontId="2"/>
  </si>
  <si>
    <t>D：税別合計額（A+B+C+D）</t>
    <rPh sb="2" eb="4">
      <t>ゼイベツ</t>
    </rPh>
    <rPh sb="4" eb="6">
      <t>ゴウケイ</t>
    </rPh>
    <rPh sb="6" eb="7">
      <t>ゼイガク</t>
    </rPh>
    <phoneticPr fontId="2"/>
  </si>
  <si>
    <r>
      <t>⑥の内、蓄電池の経費に含めるパワーコンディショナの工事費</t>
    </r>
    <r>
      <rPr>
        <u/>
        <sz val="11"/>
        <color theme="1"/>
        <rFont val="游ゴシック"/>
        <family val="3"/>
        <charset val="128"/>
        <scheme val="minor"/>
      </rPr>
      <t>（※３）</t>
    </r>
    <rPh sb="8" eb="10">
      <t>ケイヒ</t>
    </rPh>
    <rPh sb="11" eb="12">
      <t>フク</t>
    </rPh>
    <rPh sb="25" eb="27">
      <t>コウジ</t>
    </rPh>
    <phoneticPr fontId="2"/>
  </si>
  <si>
    <t>⑧の内、エコキュート等の経費に含めるパワーコンディショナの工事費（※３）</t>
    <rPh sb="10" eb="11">
      <t>トウ</t>
    </rPh>
    <phoneticPr fontId="2"/>
  </si>
  <si>
    <t>④の内、エコキュート等の経費に含めるパワーコンディショナの機器費（※３）</t>
    <rPh sb="10" eb="11">
      <t>トウ</t>
    </rPh>
    <phoneticPr fontId="2"/>
  </si>
  <si>
    <t>④の内、エコキュート等の経費に含めるパワーコンディショナの機器費（※３）</t>
    <phoneticPr fontId="2"/>
  </si>
  <si>
    <t>⑧の内、エコキュート等の経費に含めるパワーコンディショナの工事費（※３）</t>
    <phoneticPr fontId="2"/>
  </si>
  <si>
    <t>NQ-126LT</t>
  </si>
  <si>
    <t>NQ-126RT</t>
  </si>
  <si>
    <t>CS-118B91LAG</t>
  </si>
  <si>
    <t>CS-118B91RAG</t>
  </si>
  <si>
    <t>118W</t>
    <phoneticPr fontId="25"/>
  </si>
  <si>
    <t>126W</t>
    <phoneticPr fontId="25"/>
  </si>
  <si>
    <t>FPV3011AAA0</t>
    <phoneticPr fontId="25"/>
  </si>
  <si>
    <t>MC22HM55</t>
    <phoneticPr fontId="25"/>
  </si>
  <si>
    <t>MC44HM110</t>
    <phoneticPr fontId="25"/>
  </si>
  <si>
    <t>MSZ-175STb</t>
    <phoneticPr fontId="25"/>
  </si>
  <si>
    <t>MSZ-175SSb</t>
    <phoneticPr fontId="25"/>
  </si>
  <si>
    <t>MSZ-180STb</t>
    <phoneticPr fontId="25"/>
  </si>
  <si>
    <t>MSZ-180SSb</t>
    <phoneticPr fontId="25"/>
  </si>
  <si>
    <t>KH495S-4E4CB(AR)</t>
    <phoneticPr fontId="25"/>
  </si>
  <si>
    <t>KH65S-4E5CB(AR)</t>
    <phoneticPr fontId="25"/>
  </si>
  <si>
    <t>KH78S-4E6CB(AR)</t>
    <phoneticPr fontId="25"/>
  </si>
  <si>
    <t>NQ-241BT
（鋼板等敷設型限定：複合屋根置き型工法）</t>
    <phoneticPr fontId="25"/>
  </si>
  <si>
    <t>NQ-161BT
（鋼板等敷設型限定：複合屋根置き型工法）</t>
    <phoneticPr fontId="25"/>
  </si>
  <si>
    <t>NU-244AT
（鋼板等敷設型限定：複合屋根置き型工法）</t>
    <phoneticPr fontId="25"/>
  </si>
  <si>
    <t>NQ-126LT
（鋼板等敷設型限定：複合屋根置き型工法）</t>
    <phoneticPr fontId="25"/>
  </si>
  <si>
    <t>NQ-126RT
（鋼板等敷設型限定：複合屋根置き型工法）</t>
    <phoneticPr fontId="25"/>
  </si>
  <si>
    <t>NQ-120LP
（鋼板等敷設型限定：複合屋根置き型工法）</t>
    <phoneticPr fontId="25"/>
  </si>
  <si>
    <t>NQ-120RP
（鋼板等敷設型限定：複合屋根置き型工法）</t>
    <phoneticPr fontId="25"/>
  </si>
  <si>
    <t>NQ-130LM
（鋼板等敷設型限定：複合屋根置き型工法）</t>
    <phoneticPr fontId="25"/>
  </si>
  <si>
    <t>NQ-130RM
（鋼板等敷設型限定：複合屋根置き型工法）</t>
    <phoneticPr fontId="25"/>
  </si>
  <si>
    <t>VBM265KJ01N
(鋼板等敷設型限定：外つばⅡ工法野地ぴたF方式)</t>
    <phoneticPr fontId="25"/>
  </si>
  <si>
    <t>VBM130KJ02N
(鋼板等敷設型限定：外つばⅡ工法野地ぴたF方式)</t>
    <phoneticPr fontId="25"/>
  </si>
  <si>
    <t>11.8W</t>
    <phoneticPr fontId="25"/>
  </si>
  <si>
    <t>55W</t>
    <phoneticPr fontId="25"/>
  </si>
  <si>
    <t>110W</t>
    <phoneticPr fontId="25"/>
  </si>
  <si>
    <t>175W</t>
    <phoneticPr fontId="25"/>
  </si>
  <si>
    <t>180W</t>
    <phoneticPr fontId="25"/>
  </si>
  <si>
    <t>50W</t>
    <phoneticPr fontId="25"/>
  </si>
  <si>
    <t>65W</t>
    <phoneticPr fontId="25"/>
  </si>
  <si>
    <t>78W</t>
    <phoneticPr fontId="25"/>
  </si>
  <si>
    <t>241W</t>
    <phoneticPr fontId="25"/>
  </si>
  <si>
    <t>161W</t>
    <phoneticPr fontId="25"/>
  </si>
  <si>
    <t>244W</t>
    <phoneticPr fontId="25"/>
  </si>
  <si>
    <t>130W</t>
    <phoneticPr fontId="25"/>
  </si>
  <si>
    <t>265W</t>
    <phoneticPr fontId="25"/>
  </si>
  <si>
    <t>46W</t>
    <phoneticPr fontId="25"/>
  </si>
  <si>
    <t>47W</t>
    <phoneticPr fontId="25"/>
  </si>
  <si>
    <t>48W</t>
    <phoneticPr fontId="25"/>
  </si>
  <si>
    <t>49W</t>
    <phoneticPr fontId="25"/>
  </si>
  <si>
    <t>KPV61001</t>
  </si>
  <si>
    <t>KPV61002</t>
  </si>
  <si>
    <t>KPV61003</t>
  </si>
  <si>
    <t>KPV61004</t>
  </si>
  <si>
    <t>KPV61005</t>
  </si>
  <si>
    <t>KPV61006</t>
  </si>
  <si>
    <t>KPV61007</t>
  </si>
  <si>
    <t>KPV61008</t>
  </si>
  <si>
    <t>KPV61009</t>
  </si>
  <si>
    <t>KPV61010</t>
  </si>
  <si>
    <t>KPV61011</t>
  </si>
  <si>
    <t>KPV61012</t>
  </si>
  <si>
    <t>KPV61013</t>
  </si>
  <si>
    <t>KPV61014</t>
  </si>
  <si>
    <t>KPV61015</t>
  </si>
  <si>
    <t>KPV61016</t>
  </si>
  <si>
    <t>KPV61017</t>
  </si>
  <si>
    <t>KPV61018</t>
  </si>
  <si>
    <t>KPV63001</t>
  </si>
  <si>
    <t>KPV63002</t>
  </si>
  <si>
    <t>KPV63003</t>
  </si>
  <si>
    <t>KPV63004</t>
  </si>
  <si>
    <t>KPV63005</t>
  </si>
  <si>
    <t>KPV63006</t>
  </si>
  <si>
    <t>KPV63007</t>
  </si>
  <si>
    <t>KPV63008</t>
  </si>
  <si>
    <t>KPV63009</t>
  </si>
  <si>
    <t>KPV63010</t>
  </si>
  <si>
    <t>KPV63011</t>
  </si>
  <si>
    <t>KPV63012</t>
  </si>
  <si>
    <t>KPV63013</t>
  </si>
  <si>
    <t>KPV63014</t>
  </si>
  <si>
    <t>KPV63015</t>
  </si>
  <si>
    <t>KPV63016</t>
  </si>
  <si>
    <t>KPV63017</t>
  </si>
  <si>
    <t>KPV63018</t>
  </si>
  <si>
    <t>KPV63019</t>
  </si>
  <si>
    <t>KPV63020</t>
  </si>
  <si>
    <t>KPV63021</t>
  </si>
  <si>
    <t>KPV63022</t>
  </si>
  <si>
    <t>KPV63023</t>
  </si>
  <si>
    <t>KPV63024</t>
  </si>
  <si>
    <t>KPV63025</t>
  </si>
  <si>
    <t>KPV63026</t>
  </si>
  <si>
    <t>KPV63027</t>
  </si>
  <si>
    <t>KPV63028</t>
  </si>
  <si>
    <t>KPV63029</t>
  </si>
  <si>
    <t>KPV63030</t>
  </si>
  <si>
    <t>KPV63031</t>
  </si>
  <si>
    <t>KPV63032</t>
  </si>
  <si>
    <t>KPV63033</t>
  </si>
  <si>
    <t>KPV63034</t>
  </si>
  <si>
    <t>KPV63035</t>
  </si>
  <si>
    <t>KPV63036</t>
  </si>
  <si>
    <t>KPV63037</t>
  </si>
  <si>
    <t>KPV63038</t>
  </si>
  <si>
    <t>KPV63039</t>
  </si>
  <si>
    <t>KPV63040</t>
  </si>
  <si>
    <t>KPV63041</t>
  </si>
  <si>
    <t>KPV63042</t>
  </si>
  <si>
    <t>KPV63043</t>
  </si>
  <si>
    <t>KPV63044</t>
  </si>
  <si>
    <t>KPV63045</t>
  </si>
  <si>
    <t>KPV63046</t>
  </si>
  <si>
    <t>KPV63047</t>
  </si>
  <si>
    <t>KPV63048</t>
  </si>
  <si>
    <t>KPV63049</t>
  </si>
  <si>
    <t>KPV63050</t>
  </si>
  <si>
    <t>KPV63051</t>
  </si>
  <si>
    <t>KPV63052</t>
  </si>
  <si>
    <t>KPV63053</t>
  </si>
  <si>
    <t>KPV63054</t>
  </si>
  <si>
    <t>KPV63055</t>
  </si>
  <si>
    <t>KPV63056</t>
  </si>
  <si>
    <t>F-WAVE株式会社</t>
  </si>
  <si>
    <t>株式会社モノクローム</t>
    <rPh sb="0" eb="4">
      <t>カブシキガイシャ</t>
    </rPh>
    <phoneticPr fontId="25"/>
  </si>
  <si>
    <t>NER028M130F-NG</t>
  </si>
  <si>
    <t>Re.RISE S 230</t>
    <phoneticPr fontId="25"/>
  </si>
  <si>
    <t>STP235S-C20/Nshm+</t>
    <phoneticPr fontId="25"/>
  </si>
  <si>
    <t>STP240S-C20/Nshm+</t>
    <phoneticPr fontId="25"/>
  </si>
  <si>
    <t>KT245W-60NL4B</t>
    <phoneticPr fontId="25"/>
  </si>
  <si>
    <t>KT250W-60NL4B</t>
    <phoneticPr fontId="25"/>
  </si>
  <si>
    <t>PX230PH60</t>
  </si>
  <si>
    <t>TSBHNM200-48HVG</t>
  </si>
  <si>
    <t>EG-130NT16-HL/BF-DG</t>
  </si>
  <si>
    <t>NQ-241BT</t>
  </si>
  <si>
    <t>NQ-161BT</t>
  </si>
  <si>
    <t>NU-244AT</t>
  </si>
  <si>
    <t>VBM130KJ02N</t>
  </si>
  <si>
    <t>G-T8225</t>
    <phoneticPr fontId="25"/>
  </si>
  <si>
    <t>235W</t>
    <phoneticPr fontId="25"/>
  </si>
  <si>
    <t>240W</t>
    <phoneticPr fontId="25"/>
  </si>
  <si>
    <t>230W</t>
    <phoneticPr fontId="25"/>
  </si>
  <si>
    <t>245W</t>
    <phoneticPr fontId="25"/>
  </si>
  <si>
    <t>250W</t>
    <phoneticPr fontId="25"/>
  </si>
  <si>
    <t>200W</t>
    <phoneticPr fontId="25"/>
  </si>
  <si>
    <t>225W</t>
    <phoneticPr fontId="25"/>
  </si>
  <si>
    <t>KPV62001</t>
    <phoneticPr fontId="25"/>
  </si>
  <si>
    <t>KPV62002</t>
  </si>
  <si>
    <t>KPV62003</t>
  </si>
  <si>
    <t>KPV62004</t>
  </si>
  <si>
    <t>KPV62005</t>
  </si>
  <si>
    <t>KPV62006</t>
  </si>
  <si>
    <t>KPV62007</t>
  </si>
  <si>
    <t>KPV62008</t>
  </si>
  <si>
    <t>KPV62009</t>
  </si>
  <si>
    <t>KPV62010</t>
  </si>
  <si>
    <t>KPV62011</t>
  </si>
  <si>
    <t>KPV62012</t>
  </si>
  <si>
    <t>KPV62013</t>
  </si>
  <si>
    <t>KPV62014</t>
  </si>
  <si>
    <t>KPV62015</t>
  </si>
  <si>
    <t>KPV62016</t>
  </si>
  <si>
    <t>KPV62017</t>
  </si>
  <si>
    <t>KPV62018</t>
  </si>
  <si>
    <t>KPV62019</t>
  </si>
  <si>
    <t>KPV62020</t>
  </si>
  <si>
    <t>KPV62021</t>
  </si>
  <si>
    <t>KPV62022</t>
  </si>
  <si>
    <t>KPV62023</t>
  </si>
  <si>
    <t>KPV62024</t>
  </si>
  <si>
    <t>KPV62025</t>
  </si>
  <si>
    <t>KPV62026</t>
  </si>
  <si>
    <t>KPV62027</t>
  </si>
  <si>
    <t>KPV62028</t>
  </si>
  <si>
    <t>KPV62029</t>
  </si>
  <si>
    <t>KPV62030</t>
  </si>
  <si>
    <t>KPV62031</t>
  </si>
  <si>
    <t>KPV62032</t>
  </si>
  <si>
    <t>KPV62033</t>
  </si>
  <si>
    <t>ネクストエナジー・アンド・リソース株式会社</t>
    <rPh sb="17" eb="21">
      <t>カブシキガイシャ</t>
    </rPh>
    <phoneticPr fontId="25"/>
  </si>
  <si>
    <t>DMEGCジャパン株式会社</t>
  </si>
  <si>
    <t>Beyondsun Energy株式会社</t>
    <rPh sb="16" eb="18">
      <t>カブシキ</t>
    </rPh>
    <rPh sb="18" eb="20">
      <t>ガイシャ</t>
    </rPh>
    <phoneticPr fontId="25"/>
  </si>
  <si>
    <t>Changzhou EGing Photovoltaic Technology Co.,Ltd</t>
    <phoneticPr fontId="25"/>
  </si>
  <si>
    <t>BDM300</t>
    <phoneticPr fontId="25"/>
  </si>
  <si>
    <t>IQ8HC-72-M-JP</t>
    <phoneticPr fontId="25"/>
  </si>
  <si>
    <t>EVT2000</t>
    <phoneticPr fontId="25"/>
  </si>
  <si>
    <t>KPV67102</t>
  </si>
  <si>
    <t>KPV67103</t>
  </si>
  <si>
    <t>KPV67104</t>
  </si>
  <si>
    <t>XLN56-225SC</t>
    <phoneticPr fontId="25"/>
  </si>
  <si>
    <t>XLN108-435X</t>
    <phoneticPr fontId="25"/>
  </si>
  <si>
    <t>KT220G-60HL4B</t>
  </si>
  <si>
    <t>KT400G-108HL4</t>
  </si>
  <si>
    <t>KT435G-108NL4</t>
  </si>
  <si>
    <t>KT440G-108NL4</t>
    <phoneticPr fontId="25"/>
  </si>
  <si>
    <t>JKM120N-16HL4-B</t>
    <phoneticPr fontId="25"/>
  </si>
  <si>
    <t>JKM123N-16HL4-B</t>
    <phoneticPr fontId="25"/>
  </si>
  <si>
    <t>JKM125N-16HL4-B</t>
    <phoneticPr fontId="25"/>
  </si>
  <si>
    <t>JKM130N-16HL4-B</t>
    <phoneticPr fontId="25"/>
  </si>
  <si>
    <t>JKM120N-16HL4-BRT</t>
    <phoneticPr fontId="25"/>
  </si>
  <si>
    <t>JKM123N-16HL4-BRT</t>
    <phoneticPr fontId="25"/>
  </si>
  <si>
    <t>JKM125N-16HL4-BRT</t>
    <phoneticPr fontId="25"/>
  </si>
  <si>
    <t>JKM130N-16HL4-BRT</t>
    <phoneticPr fontId="25"/>
  </si>
  <si>
    <t>JKM120N-16HL4-BLT</t>
    <phoneticPr fontId="25"/>
  </si>
  <si>
    <t>JKM123N-16HL4-BLT</t>
    <phoneticPr fontId="25"/>
  </si>
  <si>
    <t>JKM125N-16HL4-BLT</t>
    <phoneticPr fontId="25"/>
  </si>
  <si>
    <t>JKM130N-16HL4-BLT</t>
    <phoneticPr fontId="25"/>
  </si>
  <si>
    <t>JKM248N-32HL4-B</t>
    <phoneticPr fontId="25"/>
  </si>
  <si>
    <t>JKM250N-32HL4-B</t>
    <phoneticPr fontId="25"/>
  </si>
  <si>
    <t>JKM255N-32HL4-B</t>
    <phoneticPr fontId="25"/>
  </si>
  <si>
    <t>JKM420N-54HL4R-B</t>
    <phoneticPr fontId="25"/>
  </si>
  <si>
    <t>JKM425N-54HL4R-B</t>
    <phoneticPr fontId="25"/>
  </si>
  <si>
    <t>JKM430N-54HL4R-B</t>
    <phoneticPr fontId="25"/>
  </si>
  <si>
    <t>JKM435N-54HL4R-B</t>
    <phoneticPr fontId="25"/>
  </si>
  <si>
    <t>JKM440N-54HL4R-B</t>
    <phoneticPr fontId="25"/>
  </si>
  <si>
    <t>NU-238AG</t>
  </si>
  <si>
    <t>NU-239AG</t>
  </si>
  <si>
    <t>NU-240AG</t>
  </si>
  <si>
    <t>NQ-234BG</t>
  </si>
  <si>
    <t>NQ-235BG</t>
  </si>
  <si>
    <t>NQ-236BG</t>
  </si>
  <si>
    <t>NU-287KG</t>
  </si>
  <si>
    <t>NU-288KG</t>
  </si>
  <si>
    <t>NU-289KG</t>
  </si>
  <si>
    <t>NQ-282BP</t>
  </si>
  <si>
    <t>NQ-283BP</t>
  </si>
  <si>
    <t>NQ-284BP</t>
  </si>
  <si>
    <t>DMM32-HL4-248AG</t>
  </si>
  <si>
    <t>DMM32-HL4-250AG</t>
  </si>
  <si>
    <t>DMM32-HL4-255AG</t>
  </si>
  <si>
    <t>DMM16-HL4-120AG</t>
  </si>
  <si>
    <t>DMM16-HL4-125AG</t>
  </si>
  <si>
    <t>DMM16-HL4-130AG</t>
  </si>
  <si>
    <t>DMM16LT-HL4-120AG</t>
  </si>
  <si>
    <t>DMM16LT-HL4-125AG</t>
  </si>
  <si>
    <t>DMM16LT-HL4-130AG</t>
  </si>
  <si>
    <t>DMM16RT-HL4-120AG</t>
  </si>
  <si>
    <t>DMM16RT-HL4-125AG</t>
  </si>
  <si>
    <t>DMM16RT-HL4-130AG</t>
  </si>
  <si>
    <t>DMM54-HL4R-425AG</t>
  </si>
  <si>
    <t>DMM54-HL4R-430AG</t>
  </si>
  <si>
    <t>DMM54-HL4R-435AG</t>
    <phoneticPr fontId="25"/>
  </si>
  <si>
    <t>DMM54-HL4R-440AG</t>
  </si>
  <si>
    <t>435W</t>
    <phoneticPr fontId="25"/>
  </si>
  <si>
    <t>220W</t>
    <phoneticPr fontId="25"/>
  </si>
  <si>
    <t>400W</t>
    <phoneticPr fontId="25"/>
  </si>
  <si>
    <t>440W</t>
    <phoneticPr fontId="25"/>
  </si>
  <si>
    <t>123W</t>
    <phoneticPr fontId="25"/>
  </si>
  <si>
    <t>125W</t>
    <phoneticPr fontId="25"/>
  </si>
  <si>
    <t>248W</t>
    <phoneticPr fontId="25"/>
  </si>
  <si>
    <t>255W</t>
    <phoneticPr fontId="25"/>
  </si>
  <si>
    <t>420W</t>
    <phoneticPr fontId="25"/>
  </si>
  <si>
    <t>425W</t>
    <phoneticPr fontId="25"/>
  </si>
  <si>
    <t>430W</t>
    <phoneticPr fontId="25"/>
  </si>
  <si>
    <t>238W</t>
    <phoneticPr fontId="25"/>
  </si>
  <si>
    <t>239W</t>
    <phoneticPr fontId="25"/>
  </si>
  <si>
    <t>234W</t>
    <phoneticPr fontId="25"/>
  </si>
  <si>
    <t>236W</t>
    <phoneticPr fontId="25"/>
  </si>
  <si>
    <t>287W</t>
    <phoneticPr fontId="25"/>
  </si>
  <si>
    <t>288W</t>
    <phoneticPr fontId="25"/>
  </si>
  <si>
    <t>289W</t>
    <phoneticPr fontId="25"/>
  </si>
  <si>
    <t>282W</t>
    <phoneticPr fontId="25"/>
  </si>
  <si>
    <t>283W</t>
    <phoneticPr fontId="25"/>
  </si>
  <si>
    <t>284W</t>
    <phoneticPr fontId="25"/>
  </si>
  <si>
    <t>KPV66101</t>
    <phoneticPr fontId="25"/>
  </si>
  <si>
    <t>KPV66102</t>
  </si>
  <si>
    <t>KPV66103</t>
  </si>
  <si>
    <t>KPV66104</t>
  </si>
  <si>
    <t>KPV66105</t>
  </si>
  <si>
    <t>KPV66106</t>
  </si>
  <si>
    <t>KPV66107</t>
  </si>
  <si>
    <t>KPV66108</t>
  </si>
  <si>
    <t>KPV66109</t>
  </si>
  <si>
    <t>KPV66110</t>
  </si>
  <si>
    <t>KPV66111</t>
  </si>
  <si>
    <t>KPV66112</t>
  </si>
  <si>
    <t>KPV66113</t>
  </si>
  <si>
    <t>KPV66114</t>
  </si>
  <si>
    <t>KPV66115</t>
  </si>
  <si>
    <t>KPV66116</t>
  </si>
  <si>
    <t>KPV66117</t>
  </si>
  <si>
    <t>KPV66118</t>
  </si>
  <si>
    <t>KPV66119</t>
  </si>
  <si>
    <t>KPV66120</t>
  </si>
  <si>
    <t>KPV66121</t>
  </si>
  <si>
    <t>KPV66122</t>
  </si>
  <si>
    <t>KPV66123</t>
  </si>
  <si>
    <t>KPV66124</t>
  </si>
  <si>
    <t>KPV66125</t>
  </si>
  <si>
    <t>KPV66126</t>
  </si>
  <si>
    <t>KPV66127</t>
  </si>
  <si>
    <t>KPV66128</t>
  </si>
  <si>
    <t>KPV66129</t>
  </si>
  <si>
    <t>KPV66130</t>
  </si>
  <si>
    <t>KPV66131</t>
  </si>
  <si>
    <t>KPV66132</t>
  </si>
  <si>
    <t>KPV66133</t>
  </si>
  <si>
    <t>KPV66134</t>
  </si>
  <si>
    <t>KPV66135</t>
  </si>
  <si>
    <t>KPV66136</t>
  </si>
  <si>
    <t>KPV66137</t>
  </si>
  <si>
    <t>KPV66138</t>
  </si>
  <si>
    <t>KPV66139</t>
  </si>
  <si>
    <t>KPV66140</t>
  </si>
  <si>
    <t>KPV66141</t>
  </si>
  <si>
    <t>KPV66142</t>
  </si>
  <si>
    <t>KPV66143</t>
  </si>
  <si>
    <t>KPV66144</t>
  </si>
  <si>
    <t>KPV66145</t>
  </si>
  <si>
    <t>KPV66146</t>
  </si>
  <si>
    <t>KPV66147</t>
  </si>
  <si>
    <t>KPV66148</t>
  </si>
  <si>
    <t>KPV66149</t>
  </si>
  <si>
    <t>KPV66150</t>
  </si>
  <si>
    <t>KPV66151</t>
  </si>
  <si>
    <t>KPV66152</t>
  </si>
  <si>
    <t>KPV66153</t>
  </si>
  <si>
    <t>KPV66154</t>
  </si>
  <si>
    <t>KPV66155</t>
  </si>
  <si>
    <t>KPV66156</t>
  </si>
  <si>
    <t>KPV66157</t>
  </si>
  <si>
    <t>KPV66158</t>
  </si>
  <si>
    <t>KPV66159</t>
  </si>
  <si>
    <t>KPV66160</t>
  </si>
  <si>
    <t>KPV66161</t>
  </si>
  <si>
    <t>株式会社エクソル</t>
  </si>
  <si>
    <t>ジンコソーラージャパン株式会社</t>
    <rPh sb="11" eb="15">
      <t>カブシキガイシャ</t>
    </rPh>
    <phoneticPr fontId="25"/>
  </si>
  <si>
    <t>シャープ株式会社</t>
  </si>
  <si>
    <t>合同会社DMM.com</t>
  </si>
  <si>
    <t>445W</t>
    <phoneticPr fontId="25"/>
  </si>
  <si>
    <t>KPV66201</t>
    <phoneticPr fontId="25"/>
  </si>
  <si>
    <t>KPV66202</t>
  </si>
  <si>
    <t>KPV66203</t>
  </si>
  <si>
    <t>Zhejiang Aiko Solar Technology Co., Ltd.</t>
    <phoneticPr fontId="25"/>
  </si>
  <si>
    <t>MERC-600W-PA0</t>
    <phoneticPr fontId="25"/>
  </si>
  <si>
    <t>KPV67101</t>
    <phoneticPr fontId="25"/>
  </si>
  <si>
    <t>Northern Electric and Power株式会社</t>
    <phoneticPr fontId="25"/>
  </si>
  <si>
    <t>Envertech (Shanghai) Corporation Ltd.</t>
    <phoneticPr fontId="25"/>
  </si>
  <si>
    <t>KPV67201</t>
    <phoneticPr fontId="25"/>
  </si>
  <si>
    <t>KPV67202</t>
    <phoneticPr fontId="25"/>
  </si>
  <si>
    <t>TM240DF66-1</t>
    <phoneticPr fontId="25"/>
  </si>
  <si>
    <t>TM180DF50-1</t>
    <phoneticPr fontId="25"/>
  </si>
  <si>
    <t>KPV64001</t>
    <phoneticPr fontId="25"/>
  </si>
  <si>
    <t>KPV64002</t>
  </si>
  <si>
    <t>㈱日栄インテック</t>
  </si>
  <si>
    <t>別表５</t>
    <rPh sb="0" eb="2">
      <t>ベッピョウ</t>
    </rPh>
    <phoneticPr fontId="2"/>
  </si>
  <si>
    <t>別表６</t>
    <rPh sb="0" eb="2">
      <t>ベッピョウ</t>
    </rPh>
    <phoneticPr fontId="2"/>
  </si>
  <si>
    <t>別表７</t>
    <rPh sb="0" eb="2">
      <t>ベッピョウ</t>
    </rPh>
    <phoneticPr fontId="2"/>
  </si>
  <si>
    <t>令和６年度優れた機能性を有する太陽光発電システム認定一覧</t>
    <phoneticPr fontId="25"/>
  </si>
  <si>
    <t>オプティマイザー</t>
    <phoneticPr fontId="25"/>
  </si>
  <si>
    <r>
      <t xml:space="preserve">販売予定時期
</t>
    </r>
    <r>
      <rPr>
        <b/>
        <sz val="6"/>
        <color theme="1"/>
        <rFont val="游ゴシック"/>
        <family val="3"/>
        <charset val="128"/>
        <scheme val="minor"/>
      </rPr>
      <t>(申請日時点で未販売のもの)</t>
    </r>
    <rPh sb="0" eb="2">
      <t>ハンバイ</t>
    </rPh>
    <rPh sb="2" eb="4">
      <t>ヨテイ</t>
    </rPh>
    <rPh sb="4" eb="6">
      <t>ジキ</t>
    </rPh>
    <rPh sb="8" eb="11">
      <t>シンセイビ</t>
    </rPh>
    <phoneticPr fontId="25"/>
  </si>
  <si>
    <t>R7.4.1～R8.3.31</t>
  </si>
  <si>
    <t>区分：周辺機器　⑦-2PV出力最適化（直流電力変換装置）</t>
    <rPh sb="0" eb="2">
      <t>クブン</t>
    </rPh>
    <rPh sb="3" eb="5">
      <t>シュウヘン</t>
    </rPh>
    <rPh sb="5" eb="7">
      <t>キキ</t>
    </rPh>
    <rPh sb="13" eb="15">
      <t>シュツリョク</t>
    </rPh>
    <rPh sb="15" eb="18">
      <t>サイテキカ</t>
    </rPh>
    <rPh sb="19" eb="23">
      <t>チョクリュウデンリョク</t>
    </rPh>
    <rPh sb="23" eb="27">
      <t>ヘンカンソウチ</t>
    </rPh>
    <phoneticPr fontId="25"/>
  </si>
  <si>
    <t>【対応するパワーコンディショナ】
SUN2000-4.95KTL-JPL1、4.95KTL-JPL1-DM、4.95KTL-JPL1-XSOL、SUN2000-4.95K-LB0-NH</t>
    <phoneticPr fontId="25"/>
  </si>
  <si>
    <t>KPV67202</t>
  </si>
  <si>
    <t>R7.4</t>
    <phoneticPr fontId="25"/>
  </si>
  <si>
    <t>【対応するパワーコンディショナ】
SUN2000-4.95K-LB0-NH、SUN5000-4.95K-LB0-NH、
4.95-LB0-DM、
4.95-LB0P-DM、
4.95K-LB0-NH-XSOL、
4.95K-LB0-ANKER</t>
    <rPh sb="1" eb="3">
      <t>タイオウ</t>
    </rPh>
    <phoneticPr fontId="25"/>
  </si>
  <si>
    <t>SUN2000-4.95K-LB0-NH</t>
    <phoneticPr fontId="2"/>
  </si>
  <si>
    <t>SUN5000-4.95K-LB0-NH</t>
    <phoneticPr fontId="2"/>
  </si>
  <si>
    <t>4.95-LB0-DM</t>
    <phoneticPr fontId="2"/>
  </si>
  <si>
    <t>4.95-LB0P-DM</t>
    <phoneticPr fontId="2"/>
  </si>
  <si>
    <t>4.95K-LB0-NH-XSOL</t>
    <phoneticPr fontId="2"/>
  </si>
  <si>
    <t>4.95K-LB0-ANKER</t>
    <phoneticPr fontId="2"/>
  </si>
  <si>
    <t>①建材一体型＿屋根</t>
  </si>
  <si>
    <t>①建材一体型＿屋根</t>
    <phoneticPr fontId="2"/>
  </si>
  <si>
    <t>②建材一体型＿屋根以外</t>
    <rPh sb="9" eb="11">
      <t>イガイ</t>
    </rPh>
    <phoneticPr fontId="2"/>
  </si>
  <si>
    <t>③防眩型＿ガラスレス製品</t>
    <rPh sb="10" eb="12">
      <t>セイヒン</t>
    </rPh>
    <phoneticPr fontId="2"/>
  </si>
  <si>
    <t>⑥防眩型＿ガラス製品</t>
    <rPh sb="8" eb="10">
      <t>セイヒン</t>
    </rPh>
    <phoneticPr fontId="2"/>
  </si>
  <si>
    <t>上乗せ補助対象事業での上乗せ上限：円/kW</t>
    <rPh sb="17" eb="18">
      <t>エン</t>
    </rPh>
    <phoneticPr fontId="25"/>
  </si>
  <si>
    <t>①建材一体型＿屋根</t>
    <phoneticPr fontId="25"/>
  </si>
  <si>
    <t>②建材一体型＿屋根以外</t>
    <phoneticPr fontId="25"/>
  </si>
  <si>
    <t>③防眩型＿ガラスレス製品</t>
    <rPh sb="10" eb="12">
      <t>セイヒン</t>
    </rPh>
    <phoneticPr fontId="25"/>
  </si>
  <si>
    <t>KPV61001</t>
    <phoneticPr fontId="25"/>
  </si>
  <si>
    <t>⑦PV出力最適化＿直流電力変換装置以外＿マイクロインバータ</t>
    <phoneticPr fontId="25"/>
  </si>
  <si>
    <t>⑧PV出力最適化＿直流電力変換装置＿オプティマイザ</t>
  </si>
  <si>
    <t>⑧PV出力最適化＿直流電力変換装置＿オプティマイザ</t>
    <phoneticPr fontId="25"/>
  </si>
  <si>
    <t>⑦PV出力最適化＿直流電力変換装置以外＿マイクロインバータ</t>
    <rPh sb="17" eb="19">
      <t>イガイ</t>
    </rPh>
    <phoneticPr fontId="2"/>
  </si>
  <si>
    <t>⑧PV出力最適化＿直流電力変換装置＿オプティマイザ</t>
    <phoneticPr fontId="2"/>
  </si>
  <si>
    <t>⑥防眩型＿ガラス製品</t>
    <phoneticPr fontId="25"/>
  </si>
  <si>
    <t>⑤小型＿方形</t>
    <rPh sb="4" eb="6">
      <t>ホウケイ</t>
    </rPh>
    <phoneticPr fontId="2"/>
  </si>
  <si>
    <t>⑤小型＿方形</t>
    <rPh sb="5" eb="6">
      <t>カタチ</t>
    </rPh>
    <phoneticPr fontId="25"/>
  </si>
  <si>
    <t>④小型＿多角形・建材形</t>
    <rPh sb="10" eb="11">
      <t>カタチ</t>
    </rPh>
    <phoneticPr fontId="25"/>
  </si>
  <si>
    <t>④小型＿多角形・建材形</t>
    <rPh sb="4" eb="7">
      <t>タカクケイ</t>
    </rPh>
    <rPh sb="8" eb="10">
      <t>ケンザイ</t>
    </rPh>
    <rPh sb="10" eb="11">
      <t>カタチ</t>
    </rPh>
    <phoneticPr fontId="2"/>
  </si>
  <si>
    <t>合計台数（台）</t>
    <rPh sb="0" eb="2">
      <t>ゴウケイ</t>
    </rPh>
    <rPh sb="2" eb="4">
      <t>ダイスウ</t>
    </rPh>
    <rPh sb="5" eb="6">
      <t>ダイ</t>
    </rPh>
    <phoneticPr fontId="2"/>
  </si>
  <si>
    <t>機器費、工事費は①上乗せ措置がある機能性PVの経費や、集合住宅の陸屋根の架台の経費を含む、②パワーコンディショナの種類（単機能型、ハイブリッド型、トライブリッド型）を考慮した、種別（太陽光発電システム、蓄電池システム、V2H、エコキュート等）ごとの助成対象経費を記載してください。</t>
    <rPh sb="119" eb="120">
      <t>トウ</t>
    </rPh>
    <phoneticPr fontId="2"/>
  </si>
  <si>
    <t>機器費、工事費は①上乗せ措置がある機能性PVの経費や、集合住宅の陸屋根の架台の経費を含む、②パワーコンディショナの種類（単機能型、ハイブリッド型、トライブリッド型）を考慮した、種別（太陽光発電システム、蓄電池システム、V2H、エコキュート等）ごとの助成対象経費を記載してください。</t>
    <phoneticPr fontId="2"/>
  </si>
  <si>
    <t>エコキュート等機器費</t>
    <phoneticPr fontId="2"/>
  </si>
  <si>
    <t>エコキュート等の経費に含めるパワーコンディショナの機器費</t>
    <phoneticPr fontId="2"/>
  </si>
  <si>
    <t>エコキュート等工事費</t>
    <phoneticPr fontId="2"/>
  </si>
  <si>
    <t>エコキュート等の経費に含めるパワーコンディショナの工事費</t>
    <phoneticPr fontId="2"/>
  </si>
  <si>
    <t>エコキュート等助成対象経費</t>
    <phoneticPr fontId="2"/>
  </si>
  <si>
    <t>KPV63001</t>
    <phoneticPr fontId="25"/>
  </si>
  <si>
    <t>R7.10</t>
    <phoneticPr fontId="25"/>
  </si>
  <si>
    <t>49.5W</t>
    <phoneticPr fontId="25"/>
  </si>
  <si>
    <t>R7.3</t>
    <phoneticPr fontId="25"/>
  </si>
  <si>
    <t>R7.3</t>
  </si>
  <si>
    <t>R7.5</t>
    <phoneticPr fontId="25"/>
  </si>
  <si>
    <t>区分：太陽電池モジュール　③建材一体型（屋根）</t>
    <rPh sb="0" eb="2">
      <t>クブン</t>
    </rPh>
    <rPh sb="3" eb="5">
      <t>タイヨウ</t>
    </rPh>
    <rPh sb="5" eb="7">
      <t>デンチ</t>
    </rPh>
    <rPh sb="14" eb="16">
      <t>ケンザイ</t>
    </rPh>
    <rPh sb="16" eb="19">
      <t>イッタイガタ</t>
    </rPh>
    <rPh sb="20" eb="22">
      <t>ヤネ</t>
    </rPh>
    <phoneticPr fontId="25"/>
  </si>
  <si>
    <t>令和６年度優れた機能性を有する太陽光発電システム認定一覧</t>
    <rPh sb="0" eb="2">
      <t>レイワ</t>
    </rPh>
    <rPh sb="3" eb="5">
      <t>ネンド</t>
    </rPh>
    <phoneticPr fontId="25"/>
  </si>
  <si>
    <t>区分：太陽電池モジュール　④建材一体型（屋根以外）</t>
    <rPh sb="0" eb="2">
      <t>クブン</t>
    </rPh>
    <rPh sb="14" eb="16">
      <t>ケンザイ</t>
    </rPh>
    <rPh sb="16" eb="18">
      <t>イッタイ</t>
    </rPh>
    <rPh sb="20" eb="22">
      <t>ヤネ</t>
    </rPh>
    <rPh sb="22" eb="24">
      <t>イガイ</t>
    </rPh>
    <phoneticPr fontId="25"/>
  </si>
  <si>
    <t>株式会社東急コミュニティー</t>
    <rPh sb="0" eb="4">
      <t>カブシキガイシャ</t>
    </rPh>
    <rPh sb="4" eb="6">
      <t>トウキュウ</t>
    </rPh>
    <phoneticPr fontId="25"/>
  </si>
  <si>
    <t>区分：太陽電池モジュール　⑤-2軽量型（ガラスレス製品）</t>
    <rPh sb="0" eb="2">
      <t>クブン</t>
    </rPh>
    <rPh sb="16" eb="18">
      <t>ケイリョウ</t>
    </rPh>
    <rPh sb="18" eb="19">
      <t>ガタ</t>
    </rPh>
    <rPh sb="25" eb="27">
      <t>セイヒン</t>
    </rPh>
    <phoneticPr fontId="25"/>
  </si>
  <si>
    <t>KPV65201</t>
    <phoneticPr fontId="25"/>
  </si>
  <si>
    <t>株式会社SILFINE JAPAN</t>
  </si>
  <si>
    <t>SFJ-300-EWA
（接着施工可）</t>
    <rPh sb="13" eb="15">
      <t>セッチャク</t>
    </rPh>
    <rPh sb="15" eb="17">
      <t>セコウ</t>
    </rPh>
    <rPh sb="17" eb="18">
      <t>カ</t>
    </rPh>
    <phoneticPr fontId="25"/>
  </si>
  <si>
    <t>300W</t>
    <phoneticPr fontId="25"/>
  </si>
  <si>
    <t>KPV65202</t>
  </si>
  <si>
    <t>SFJ-300-EWH
（接着施工可）</t>
    <phoneticPr fontId="25"/>
  </si>
  <si>
    <t>KPV65203</t>
  </si>
  <si>
    <t>SFJ-305-EWH
（接着施工可）</t>
    <phoneticPr fontId="25"/>
  </si>
  <si>
    <t>305W</t>
    <phoneticPr fontId="25"/>
  </si>
  <si>
    <t>KPV65204</t>
  </si>
  <si>
    <t>SFJ-400-EWH
（接着施工可）</t>
    <phoneticPr fontId="25"/>
  </si>
  <si>
    <t>KPV65205</t>
  </si>
  <si>
    <t>SFJ-100-EWH
（接着施工可）</t>
    <phoneticPr fontId="25"/>
  </si>
  <si>
    <t>100W</t>
    <phoneticPr fontId="25"/>
  </si>
  <si>
    <t>折板屋根への接着施工は不可</t>
    <rPh sb="0" eb="4">
      <t>セッパンヤネ</t>
    </rPh>
    <rPh sb="6" eb="8">
      <t>セッチャク</t>
    </rPh>
    <rPh sb="8" eb="10">
      <t>セコウ</t>
    </rPh>
    <rPh sb="11" eb="13">
      <t>フカ</t>
    </rPh>
    <phoneticPr fontId="25"/>
  </si>
  <si>
    <t>KPV65206</t>
  </si>
  <si>
    <t>SFJ-125-EWH
（接着施工可）</t>
    <phoneticPr fontId="25"/>
  </si>
  <si>
    <t>KPV65207</t>
  </si>
  <si>
    <t>SFJ-210-EWH
（接着施工可）</t>
    <phoneticPr fontId="25"/>
  </si>
  <si>
    <t>210W</t>
    <phoneticPr fontId="25"/>
  </si>
  <si>
    <t>KPV65208</t>
  </si>
  <si>
    <t>SFJ-400EWH/F
（接着施工可）</t>
    <rPh sb="18" eb="19">
      <t>カ</t>
    </rPh>
    <phoneticPr fontId="25"/>
  </si>
  <si>
    <t>KPV65209</t>
  </si>
  <si>
    <t>SFJ-520-EWH
（接着施工可）</t>
    <phoneticPr fontId="25"/>
  </si>
  <si>
    <t>520W</t>
    <phoneticPr fontId="25"/>
  </si>
  <si>
    <t>KPV65210</t>
  </si>
  <si>
    <r>
      <t>重</t>
    </r>
    <r>
      <rPr>
        <sz val="11"/>
        <color theme="1"/>
        <rFont val="游ゴシック"/>
        <family val="3"/>
        <charset val="134"/>
        <scheme val="minor"/>
      </rPr>
      <t>庆</t>
    </r>
    <r>
      <rPr>
        <sz val="11"/>
        <color theme="1"/>
        <rFont val="游ゴシック"/>
        <family val="2"/>
        <charset val="128"/>
        <scheme val="minor"/>
      </rPr>
      <t>昊格新能源集</t>
    </r>
    <r>
      <rPr>
        <sz val="11"/>
        <color theme="1"/>
        <rFont val="游ゴシック"/>
        <family val="3"/>
        <charset val="134"/>
        <scheme val="minor"/>
      </rPr>
      <t>团</t>
    </r>
    <r>
      <rPr>
        <sz val="11"/>
        <color theme="1"/>
        <rFont val="游ゴシック"/>
        <family val="2"/>
        <charset val="128"/>
        <scheme val="minor"/>
      </rPr>
      <t>有限公司</t>
    </r>
  </si>
  <si>
    <t>HG-L440-60CW　typeA
（接着施工可）</t>
    <phoneticPr fontId="25"/>
  </si>
  <si>
    <t>株式会社HESTA大倉</t>
    <rPh sb="0" eb="4">
      <t>カブシキガイシャ</t>
    </rPh>
    <rPh sb="9" eb="11">
      <t>オオクラ</t>
    </rPh>
    <phoneticPr fontId="25"/>
  </si>
  <si>
    <t>KPV65211</t>
  </si>
  <si>
    <t>HG-L440-60CW　typeB
（接着施工可）</t>
    <phoneticPr fontId="25"/>
  </si>
  <si>
    <t>R7.4.1～R8.3.31</t>
    <phoneticPr fontId="25"/>
  </si>
  <si>
    <t>区分：太陽電池モジュール　②小型（方形）</t>
    <rPh sb="0" eb="2">
      <t>クブン</t>
    </rPh>
    <rPh sb="14" eb="16">
      <t>コガタ</t>
    </rPh>
    <rPh sb="17" eb="19">
      <t>ホウケイ</t>
    </rPh>
    <phoneticPr fontId="25"/>
  </si>
  <si>
    <t>ネクストエナジー・アンド・リソース株式会社</t>
  </si>
  <si>
    <t>R7.秋</t>
    <rPh sb="3" eb="4">
      <t>アキ</t>
    </rPh>
    <phoneticPr fontId="25"/>
  </si>
  <si>
    <t>株式会社プロメテックスホールディングス</t>
    <rPh sb="0" eb="4">
      <t>カブシキガイシャ</t>
    </rPh>
    <phoneticPr fontId="25"/>
  </si>
  <si>
    <t>株式会社novis</t>
    <rPh sb="0" eb="4">
      <t>カブシキガイシャ</t>
    </rPh>
    <phoneticPr fontId="25"/>
  </si>
  <si>
    <t>区分：太陽電池モジュール　⑥-1防眩型（ガラス製品）</t>
    <rPh sb="0" eb="2">
      <t>クブン</t>
    </rPh>
    <rPh sb="16" eb="18">
      <t>ボウゲン</t>
    </rPh>
    <rPh sb="18" eb="19">
      <t>ガタ</t>
    </rPh>
    <rPh sb="23" eb="25">
      <t>セイヒン</t>
    </rPh>
    <phoneticPr fontId="25"/>
  </si>
  <si>
    <t>R7.2</t>
    <phoneticPr fontId="25"/>
  </si>
  <si>
    <t>R7.春</t>
    <rPh sb="3" eb="4">
      <t>ハル</t>
    </rPh>
    <phoneticPr fontId="25"/>
  </si>
  <si>
    <t>R7.冬</t>
    <rPh sb="3" eb="4">
      <t>フユ</t>
    </rPh>
    <phoneticPr fontId="25"/>
  </si>
  <si>
    <t>R7.4</t>
  </si>
  <si>
    <t>R7.6</t>
    <phoneticPr fontId="25"/>
  </si>
  <si>
    <t>シャープエネルギーソリューション株式会社</t>
    <phoneticPr fontId="25"/>
  </si>
  <si>
    <t>R7.6</t>
  </si>
  <si>
    <t>R7.5</t>
  </si>
  <si>
    <t>区分：周辺機器　⑦-1PV出力最適化（直流電力変換装置以外）</t>
    <rPh sb="0" eb="2">
      <t>クブン</t>
    </rPh>
    <rPh sb="3" eb="5">
      <t>シュウヘン</t>
    </rPh>
    <rPh sb="5" eb="7">
      <t>キキ</t>
    </rPh>
    <rPh sb="13" eb="15">
      <t>シュツリョク</t>
    </rPh>
    <rPh sb="15" eb="18">
      <t>サイテキカ</t>
    </rPh>
    <rPh sb="19" eb="23">
      <t>チョクリュウデンリョク</t>
    </rPh>
    <rPh sb="23" eb="27">
      <t>ヘンカンソウチ</t>
    </rPh>
    <rPh sb="27" eb="29">
      <t>イガイ</t>
    </rPh>
    <phoneticPr fontId="25"/>
  </si>
  <si>
    <t>0.35kW</t>
    <phoneticPr fontId="25"/>
  </si>
  <si>
    <t>540W</t>
    <phoneticPr fontId="25"/>
  </si>
  <si>
    <t>2.0kW</t>
    <phoneticPr fontId="25"/>
  </si>
  <si>
    <t>18A×4</t>
    <phoneticPr fontId="25"/>
  </si>
  <si>
    <t>株式会社エナジーテックインターナショナル</t>
    <phoneticPr fontId="25"/>
  </si>
  <si>
    <t>650W</t>
    <phoneticPr fontId="25"/>
  </si>
  <si>
    <t>VBHN120SJ44(鋼板等敷設型以外）</t>
  </si>
  <si>
    <t>VBM120FJ02N(鋼板等敷設型以外）</t>
  </si>
  <si>
    <t>NQ-254BM（鋼板等敷設型限定：複合屋根置き型工法）</t>
  </si>
  <si>
    <t>NQ-180BM（鋼板等敷設型限定：複合屋根置き型工法）</t>
  </si>
  <si>
    <t>NU-259AM（鋼板等敷設型限定：複合屋根置き型工法）</t>
  </si>
  <si>
    <t>NU-259HM（鋼板等敷設型限定：複合屋根置き型工法）</t>
  </si>
  <si>
    <t>NQ-230BP（鋼板等敷設型限定：複合屋根置き型工法）</t>
  </si>
  <si>
    <t>NQ-151BP（鋼板等敷設型限定：複合屋根置き型工法）</t>
  </si>
  <si>
    <t>NU-228AP（鋼板等敷設型限定：複合屋根置き型工法）</t>
  </si>
  <si>
    <t>NQ-241BT（鋼板等敷設型限定：複合屋根置き型工法）</t>
  </si>
  <si>
    <t>NQ-161BT（鋼板等敷設型限定：複合屋根置き型工法）</t>
  </si>
  <si>
    <t>NU-244AT（鋼板等敷設型限定：複合屋根置き型工法）</t>
  </si>
  <si>
    <t>NQ-126LT（鋼板等敷設型限定：複合屋根置き型工法）</t>
  </si>
  <si>
    <t>NQ-126RT（鋼板等敷設型限定：複合屋根置き型工法）</t>
  </si>
  <si>
    <t>NQ-120LP（鋼板等敷設型限定：複合屋根置き型工法）</t>
  </si>
  <si>
    <t>NQ-120RP（鋼板等敷設型限定：複合屋根置き型工法）</t>
  </si>
  <si>
    <t>NQ-130LM（鋼板等敷設型限定：複合屋根置き型工法）</t>
  </si>
  <si>
    <t>NQ-130RM（鋼板等敷設型限定：複合屋根置き型工法）</t>
  </si>
  <si>
    <t>VBM240FJ01N（鋼板等敷設型限定：外つばⅡ工法野地ぴたF方式）</t>
  </si>
  <si>
    <t>VBM120FJ02N（鋼板等敷設型限定：外つばⅡ工法野地ぴたF方式）</t>
  </si>
  <si>
    <t>VBHN131SJ26（鋼板等敷設型限定：スリム野地ぴた方式）</t>
  </si>
  <si>
    <t>VBHN250SJ33（鋼板等敷設型限定：太陽電池モジュール「HIT」野地ぴたFタイプ）</t>
  </si>
  <si>
    <t>VBHN250SJ44（鋼板等敷設型限定：太陽電池モジュール「HIT」野地ぴたFタイプ）</t>
  </si>
  <si>
    <t>VBHN245SJ44（鋼板等敷設型限定：太陽電池モジュール「HIT」野地ぴたFタイプ）</t>
  </si>
  <si>
    <t>VBHN243SJ44（鋼板等敷設型限定：太陽電池モジュール「HIT」野地ぴたFタイプ）</t>
  </si>
  <si>
    <t>VBHN243SJ41（鋼板等敷設型限定：太陽電池モジュール「HIT」野地ぴたFタイプ）</t>
  </si>
  <si>
    <t>VBHN240SJ41（鋼板等敷設型限定：太陽電池モジュール「HIT」野地ぴたFタイプ）</t>
  </si>
  <si>
    <t>VBHN230SJ41（鋼板等敷設型限定：太陽電池モジュール「HIT」野地ぴたFタイプ）</t>
  </si>
  <si>
    <t>VBHN243SJ56（鋼板等敷設型限定：太陽電池モジュール「HIT」野地ぴたFタイプ）</t>
  </si>
  <si>
    <t>VBHN238SJ23（鋼板等敷設型限定：太陽電池モジュール「HIT」野地ぴたFタイプ）</t>
  </si>
  <si>
    <t>VBHN120SJ44（鋼板等敷設型限定：太陽電池モジュール「HIT」野地ぴたFタイプ）</t>
  </si>
  <si>
    <t>VBM265KJ01N(鋼板等敷設型限定：外つばⅡ工法野地ぴたF方式)</t>
  </si>
  <si>
    <t>VBM130KJ02N(鋼板等敷設型限定：外つばⅡ工法野地ぴたF方式)</t>
  </si>
  <si>
    <t>AIKO-A440-MAH54Tm（接着施工不可）</t>
    <rPh sb="18" eb="20">
      <t>セッチャク</t>
    </rPh>
    <rPh sb="20" eb="22">
      <t>セコウ</t>
    </rPh>
    <rPh sb="22" eb="24">
      <t>フカ</t>
    </rPh>
    <phoneticPr fontId="25"/>
  </si>
  <si>
    <t>AIKO-A445-MAH54Tm（接着施工不可）</t>
  </si>
  <si>
    <t>AIKO-A450-MAH54Tm（接着施工不可）</t>
  </si>
  <si>
    <t>kW以下</t>
    <rPh sb="2" eb="4">
      <t>イカ</t>
    </rPh>
    <phoneticPr fontId="2"/>
  </si>
  <si>
    <t>kW超</t>
    <rPh sb="2" eb="3">
      <t>コ</t>
    </rPh>
    <phoneticPr fontId="2"/>
  </si>
  <si>
    <t>①</t>
    <phoneticPr fontId="2"/>
  </si>
  <si>
    <t>②</t>
    <phoneticPr fontId="2"/>
  </si>
  <si>
    <t>円/kW</t>
    <rPh sb="0" eb="1">
      <t>エン</t>
    </rPh>
    <phoneticPr fontId="2"/>
  </si>
  <si>
    <t>①と②のいずれか小さい額</t>
    <rPh sb="8" eb="9">
      <t>チイ</t>
    </rPh>
    <rPh sb="11" eb="12">
      <t>ガク</t>
    </rPh>
    <phoneticPr fontId="2"/>
  </si>
  <si>
    <t>機能性PV（基準別表６）の周辺機器の助成対象出力
（小数点以下第3位四捨五入）</t>
    <rPh sb="0" eb="3">
      <t>キノウセイ</t>
    </rPh>
    <rPh sb="6" eb="8">
      <t>キジュン</t>
    </rPh>
    <rPh sb="8" eb="10">
      <t>ベッピョウ</t>
    </rPh>
    <rPh sb="13" eb="15">
      <t>シュウヘン</t>
    </rPh>
    <rPh sb="15" eb="17">
      <t>キキ</t>
    </rPh>
    <rPh sb="18" eb="20">
      <t>ジョセイ</t>
    </rPh>
    <rPh sb="20" eb="22">
      <t>タイショウ</t>
    </rPh>
    <rPh sb="22" eb="24">
      <t>シュツリョク</t>
    </rPh>
    <rPh sb="26" eb="29">
      <t>ショウスウテン</t>
    </rPh>
    <rPh sb="29" eb="31">
      <t>イカ</t>
    </rPh>
    <rPh sb="31" eb="32">
      <t>ダイ</t>
    </rPh>
    <rPh sb="33" eb="34">
      <t>イ</t>
    </rPh>
    <rPh sb="34" eb="38">
      <t>シシャゴニュウ</t>
    </rPh>
    <phoneticPr fontId="2"/>
  </si>
  <si>
    <t>ヒートポンプユニット品番</t>
    <rPh sb="10" eb="12">
      <t>ヒンバン</t>
    </rPh>
    <phoneticPr fontId="2"/>
  </si>
  <si>
    <t>貯湯ユニット品番</t>
    <rPh sb="0" eb="2">
      <t>チョトウ</t>
    </rPh>
    <rPh sb="6" eb="8">
      <t>ヒンバン</t>
    </rPh>
    <phoneticPr fontId="2"/>
  </si>
  <si>
    <t>補助熱源機品番（ハイブリッド給湯器のみ）</t>
    <rPh sb="0" eb="2">
      <t>ホジョ</t>
    </rPh>
    <rPh sb="2" eb="5">
      <t>ネツゲンキ</t>
    </rPh>
    <rPh sb="5" eb="7">
      <t>ヒンバン</t>
    </rPh>
    <rPh sb="14" eb="17">
      <t>キュウトウキ</t>
    </rPh>
    <phoneticPr fontId="2"/>
  </si>
  <si>
    <t>C</t>
    <phoneticPr fontId="2"/>
  </si>
  <si>
    <t>助成金申請の手引きより、以下のいずれを満たしているか
A）太陽光発電設備を設置している（太陽光の申請あり)
B）太陽光発電設備を設置している（太陽光の申請なし)
C）再エネ電力を契約している</t>
    <rPh sb="0" eb="3">
      <t>ジョセイキン</t>
    </rPh>
    <rPh sb="3" eb="5">
      <t>シンセイ</t>
    </rPh>
    <rPh sb="6" eb="8">
      <t>テビ</t>
    </rPh>
    <rPh sb="12" eb="14">
      <t>イカ</t>
    </rPh>
    <rPh sb="19" eb="20">
      <t>ミ</t>
    </rPh>
    <rPh sb="83" eb="84">
      <t>サイ</t>
    </rPh>
    <rPh sb="86" eb="88">
      <t>デンリョク</t>
    </rPh>
    <rPh sb="89" eb="91">
      <t>ケイヤク</t>
    </rPh>
    <phoneticPr fontId="2"/>
  </si>
  <si>
    <t>KPV64003</t>
  </si>
  <si>
    <t>KPV64004</t>
  </si>
  <si>
    <t>SLD-S-1-3-L</t>
    <phoneticPr fontId="25"/>
  </si>
  <si>
    <t>KPV64003</t>
    <phoneticPr fontId="25"/>
  </si>
  <si>
    <t>株式会社カネカ</t>
    <phoneticPr fontId="25"/>
  </si>
  <si>
    <t>60W</t>
    <phoneticPr fontId="25"/>
  </si>
  <si>
    <t>SPV-S-2-4-L</t>
    <phoneticPr fontId="25"/>
  </si>
  <si>
    <t>170W</t>
    <phoneticPr fontId="25"/>
  </si>
  <si>
    <t>システム型番</t>
    <rPh sb="4" eb="6">
      <t>カタバン</t>
    </rPh>
    <phoneticPr fontId="2"/>
  </si>
  <si>
    <t>選択してください</t>
  </si>
  <si>
    <t>助成金申請の手引きより、以下のいずれを満たしているか
A）太陽光発電設備を設置している（太陽光の申請あり)
B）太陽光発電設備を設置している（太陽光の申請なし)
C）再エネ電力を契約している</t>
    <rPh sb="29" eb="32">
      <t>タイヨウコウ</t>
    </rPh>
    <rPh sb="32" eb="34">
      <t>ハツデン</t>
    </rPh>
    <rPh sb="34" eb="36">
      <t>セツビ</t>
    </rPh>
    <rPh sb="37" eb="39">
      <t>セッチ</t>
    </rPh>
    <rPh sb="44" eb="47">
      <t>タイヨウコウ</t>
    </rPh>
    <rPh sb="48" eb="50">
      <t>シンセイ</t>
    </rPh>
    <rPh sb="56" eb="59">
      <t>タイヨウコウ</t>
    </rPh>
    <rPh sb="59" eb="61">
      <t>ハツデン</t>
    </rPh>
    <rPh sb="61" eb="63">
      <t>セツビ</t>
    </rPh>
    <rPh sb="64" eb="66">
      <t>セッチ</t>
    </rPh>
    <rPh sb="71" eb="74">
      <t>タイヨウコウ</t>
    </rPh>
    <rPh sb="75" eb="77">
      <t>シンセイ</t>
    </rPh>
    <rPh sb="83" eb="84">
      <t>サイ</t>
    </rPh>
    <rPh sb="86" eb="88">
      <t>デンリョク</t>
    </rPh>
    <rPh sb="89" eb="91">
      <t>ケイヤク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</si>
</sst>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176" formatCode="[&lt;=999]000;[&lt;=9999]000\-00;000\-0000"/>
    <numFmt numFmtId="177" formatCode="0_);[Red]\(0\)"/>
    <numFmt numFmtId="178" formatCode="#,##0.00&quot;kWh&quot;"/>
    <numFmt numFmtId="179" formatCode="#,##0&quot;基&quot;"/>
    <numFmt numFmtId="180" formatCode="#,##0.00&quot;kW&quot;"/>
    <numFmt numFmtId="181" formatCode="&quot;¥&quot;#,##0_);[Red]\(&quot;¥&quot;#,##0\)"/>
    <numFmt numFmtId="182" formatCode="\K\P\VGeneral"/>
    <numFmt numFmtId="183" formatCode="0&quot;W&quot;"/>
    <numFmt numFmtId="184" formatCode="0.0&quot;W&quot;"/>
    <numFmt numFmtId="185" formatCode="0.0&quot;kW&quot;"/>
    <numFmt numFmtId="186" formatCode="0.0&quot;A&quot;"/>
    <numFmt numFmtId="187" formatCode="0&quot;V&quot;"/>
    <numFmt numFmtId="188" formatCode="0&quot;A&quot;"/>
    <numFmt numFmtId="189" formatCode="0.00_);[Red]\(0.00\)"/>
    <numFmt numFmtId="190" formatCode="#,##0_ ;[Red]\-#,##0\ "/>
    <numFmt numFmtId="191" formatCode="#,##0.00_ ;[Red]\-#,##0.00\ "/>
    <numFmt numFmtId="192" formatCode="#,##0&quot;円&quot;;[Red]\-#,##0&quot;円&quot;"/>
    <numFmt numFmtId="193" formatCode="0.0_);[Red]\(0.0\)"/>
    <numFmt numFmtId="194" formatCode="#,##0_);[Red]\(#,##0\)"/>
    <numFmt numFmtId="195" formatCode="[$]ggge&quot;年&quot;m&quot;月&quot;d&quot;日&quot;;@" x16r2:formatCode16="[$-ja-JP-x-gannen]ggge&quot;年&quot;m&quot;月&quot;d&quot;日&quot;;@"/>
    <numFmt numFmtId="196" formatCode="#,##0&quot;台&quot;"/>
    <numFmt numFmtId="197" formatCode="0.0_ "/>
    <numFmt numFmtId="198" formatCode="0.00&quot;kW&quot;"/>
  </numFmts>
  <fonts count="57">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1"/>
      <color theme="1"/>
      <name val="游ゴシック"/>
      <family val="3"/>
      <charset val="128"/>
      <scheme val="minor"/>
    </font>
    <font>
      <sz val="11"/>
      <color theme="1"/>
      <name val="ＭＳ Ｐ明朝"/>
      <family val="1"/>
      <charset val="128"/>
    </font>
    <font>
      <sz val="6"/>
      <name val="ＭＳ Ｐゴシック"/>
      <family val="3"/>
      <charset val="128"/>
    </font>
    <font>
      <b/>
      <u/>
      <sz val="11"/>
      <color theme="1"/>
      <name val="游ゴシック"/>
      <family val="3"/>
      <charset val="128"/>
      <scheme val="minor"/>
    </font>
    <font>
      <sz val="11"/>
      <color rgb="FFFF0000"/>
      <name val="游ゴシック"/>
      <family val="3"/>
      <charset val="128"/>
      <scheme val="minor"/>
    </font>
    <font>
      <sz val="11"/>
      <color indexed="8"/>
      <name val="ＭＳ Ｐ明朝"/>
      <family val="1"/>
      <charset val="128"/>
    </font>
    <font>
      <b/>
      <sz val="11"/>
      <color rgb="FFFF0000"/>
      <name val="游ゴシック"/>
      <family val="3"/>
      <charset val="128"/>
      <scheme val="minor"/>
    </font>
    <font>
      <sz val="11"/>
      <name val="游ゴシック"/>
      <family val="3"/>
      <charset val="128"/>
      <scheme val="minor"/>
    </font>
    <font>
      <b/>
      <sz val="11"/>
      <color theme="1"/>
      <name val="游ゴシック"/>
      <family val="3"/>
      <charset val="128"/>
      <scheme val="minor"/>
    </font>
    <font>
      <b/>
      <sz val="9"/>
      <color theme="1"/>
      <name val="游ゴシック"/>
      <family val="3"/>
      <charset val="128"/>
      <scheme val="minor"/>
    </font>
    <font>
      <sz val="9"/>
      <color rgb="FF000000"/>
      <name val="Meiryo UI"/>
      <family val="3"/>
      <charset val="128"/>
    </font>
    <font>
      <b/>
      <sz val="16"/>
      <color theme="1"/>
      <name val="游ゴシック"/>
      <family val="3"/>
      <charset val="128"/>
      <scheme val="minor"/>
    </font>
    <font>
      <sz val="10"/>
      <name val="游ゴシック"/>
      <family val="3"/>
      <charset val="128"/>
      <scheme val="minor"/>
    </font>
    <font>
      <sz val="9"/>
      <name val="游ゴシック"/>
      <family val="3"/>
      <charset val="128"/>
      <scheme val="minor"/>
    </font>
    <font>
      <b/>
      <sz val="15"/>
      <name val="游ゴシック"/>
      <family val="3"/>
      <charset val="128"/>
      <scheme val="minor"/>
    </font>
    <font>
      <b/>
      <u/>
      <sz val="15"/>
      <color theme="1"/>
      <name val="游ゴシック"/>
      <family val="3"/>
      <charset val="128"/>
      <scheme val="minor"/>
    </font>
    <font>
      <sz val="12"/>
      <color theme="1"/>
      <name val="游ゴシック"/>
      <family val="3"/>
      <charset val="128"/>
      <scheme val="minor"/>
    </font>
    <font>
      <b/>
      <sz val="20"/>
      <color theme="1"/>
      <name val="游ゴシック"/>
      <family val="3"/>
      <charset val="128"/>
      <scheme val="minor"/>
    </font>
    <font>
      <sz val="20"/>
      <color theme="1"/>
      <name val="游ゴシック"/>
      <family val="3"/>
      <charset val="128"/>
      <scheme val="minor"/>
    </font>
    <font>
      <sz val="11"/>
      <color theme="1"/>
      <name val="游ゴシック"/>
      <family val="2"/>
      <scheme val="minor"/>
    </font>
    <font>
      <sz val="12"/>
      <color theme="1"/>
      <name val="游ゴシック"/>
      <family val="2"/>
      <scheme val="minor"/>
    </font>
    <font>
      <sz val="6"/>
      <name val="游ゴシック"/>
      <family val="3"/>
      <charset val="128"/>
      <scheme val="minor"/>
    </font>
    <font>
      <sz val="18"/>
      <color theme="3"/>
      <name val="游ゴシック Light"/>
      <family val="2"/>
      <charset val="128"/>
      <scheme val="major"/>
    </font>
    <font>
      <b/>
      <sz val="13"/>
      <color theme="3"/>
      <name val="游ゴシック"/>
      <family val="2"/>
      <charset val="128"/>
      <scheme val="minor"/>
    </font>
    <font>
      <b/>
      <sz val="12"/>
      <color theme="1"/>
      <name val="游ゴシック"/>
      <family val="3"/>
      <charset val="128"/>
      <scheme val="minor"/>
    </font>
    <font>
      <b/>
      <sz val="6"/>
      <color theme="1"/>
      <name val="游ゴシック"/>
      <family val="3"/>
      <charset val="128"/>
      <scheme val="minor"/>
    </font>
    <font>
      <sz val="11"/>
      <color theme="1"/>
      <name val="游ゴシック"/>
      <family val="3"/>
      <charset val="128"/>
    </font>
    <font>
      <sz val="11"/>
      <name val="游ゴシック"/>
      <family val="3"/>
      <charset val="128"/>
    </font>
    <font>
      <sz val="8"/>
      <color theme="1"/>
      <name val="游ゴシック"/>
      <family val="2"/>
      <scheme val="minor"/>
    </font>
    <font>
      <sz val="9"/>
      <color theme="1"/>
      <name val="游ゴシック"/>
      <family val="2"/>
      <scheme val="minor"/>
    </font>
    <font>
      <sz val="10"/>
      <color theme="1"/>
      <name val="游ゴシック"/>
      <family val="2"/>
      <scheme val="minor"/>
    </font>
    <font>
      <sz val="8"/>
      <color theme="1"/>
      <name val="游ゴシック"/>
      <family val="3"/>
      <charset val="128"/>
      <scheme val="minor"/>
    </font>
    <font>
      <sz val="9"/>
      <color theme="1"/>
      <name val="游ゴシック"/>
      <family val="3"/>
      <charset val="128"/>
      <scheme val="minor"/>
    </font>
    <font>
      <sz val="6"/>
      <color theme="1"/>
      <name val="游ゴシック"/>
      <family val="3"/>
      <charset val="128"/>
      <scheme val="minor"/>
    </font>
    <font>
      <u/>
      <sz val="11"/>
      <color theme="1"/>
      <name val="游ゴシック"/>
      <family val="3"/>
      <charset val="128"/>
      <scheme val="minor"/>
    </font>
    <font>
      <sz val="11"/>
      <color rgb="FFFFFF99"/>
      <name val="游ゴシック"/>
      <family val="3"/>
      <charset val="128"/>
      <scheme val="minor"/>
    </font>
    <font>
      <b/>
      <sz val="11"/>
      <name val="游ゴシック"/>
      <family val="3"/>
      <charset val="128"/>
      <scheme val="minor"/>
    </font>
    <font>
      <b/>
      <sz val="15"/>
      <color rgb="FFFF0000"/>
      <name val="游ゴシック"/>
      <family val="3"/>
      <charset val="128"/>
      <scheme val="minor"/>
    </font>
    <font>
      <b/>
      <u/>
      <sz val="11"/>
      <name val="游ゴシック"/>
      <family val="3"/>
      <charset val="128"/>
      <scheme val="minor"/>
    </font>
    <font>
      <b/>
      <sz val="18"/>
      <color theme="1"/>
      <name val="游ゴシック"/>
      <family val="3"/>
      <charset val="128"/>
      <scheme val="minor"/>
    </font>
    <font>
      <sz val="16"/>
      <color theme="1"/>
      <name val="游ゴシック"/>
      <family val="3"/>
      <charset val="128"/>
      <scheme val="minor"/>
    </font>
    <font>
      <u/>
      <sz val="10"/>
      <color theme="1"/>
      <name val="游ゴシック"/>
      <family val="3"/>
      <charset val="128"/>
      <scheme val="minor"/>
    </font>
    <font>
      <b/>
      <sz val="8"/>
      <color rgb="FFFF0000"/>
      <name val="游ゴシック"/>
      <family val="3"/>
      <charset val="128"/>
      <scheme val="minor"/>
    </font>
    <font>
      <b/>
      <sz val="10"/>
      <color theme="1"/>
      <name val="游ゴシック"/>
      <family val="3"/>
      <charset val="128"/>
      <scheme val="minor"/>
    </font>
    <font>
      <b/>
      <u/>
      <sz val="10"/>
      <color theme="1"/>
      <name val="游ゴシック"/>
      <family val="3"/>
      <charset val="128"/>
      <scheme val="minor"/>
    </font>
    <font>
      <sz val="8"/>
      <color theme="1"/>
      <name val="ＭＳ Ｐ明朝"/>
      <family val="1"/>
      <charset val="128"/>
    </font>
    <font>
      <sz val="10"/>
      <color theme="1"/>
      <name val="游ゴシック"/>
      <family val="2"/>
      <charset val="128"/>
      <scheme val="minor"/>
    </font>
    <font>
      <u/>
      <sz val="11"/>
      <name val="游ゴシック"/>
      <family val="3"/>
      <charset val="128"/>
      <scheme val="minor"/>
    </font>
    <font>
      <sz val="12"/>
      <color theme="4"/>
      <name val="游ゴシック"/>
      <family val="3"/>
      <charset val="128"/>
      <scheme val="minor"/>
    </font>
    <font>
      <sz val="11"/>
      <color rgb="FFFF0000"/>
      <name val="游ゴシック"/>
      <family val="2"/>
      <scheme val="minor"/>
    </font>
    <font>
      <sz val="9"/>
      <color indexed="81"/>
      <name val="MS P ゴシック"/>
      <family val="3"/>
      <charset val="128"/>
    </font>
    <font>
      <b/>
      <sz val="9"/>
      <color indexed="81"/>
      <name val="MS P ゴシック"/>
      <family val="3"/>
      <charset val="128"/>
    </font>
    <font>
      <sz val="11"/>
      <color theme="1"/>
      <name val="游ゴシック"/>
      <family val="3"/>
      <charset val="134"/>
      <scheme val="minor"/>
    </font>
  </fonts>
  <fills count="15">
    <fill>
      <patternFill patternType="none"/>
    </fill>
    <fill>
      <patternFill patternType="gray125"/>
    </fill>
    <fill>
      <patternFill patternType="solid">
        <fgColor theme="8" tint="0.7999816888943144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DFC5E1"/>
        <bgColor indexed="64"/>
      </patternFill>
    </fill>
    <fill>
      <patternFill patternType="solid">
        <fgColor rgb="FFD9E1F2"/>
        <bgColor indexed="64"/>
      </patternFill>
    </fill>
  </fills>
  <borders count="2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style="medium">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hair">
        <color indexed="64"/>
      </bottom>
      <diagonal/>
    </border>
    <border>
      <left/>
      <right/>
      <top style="hair">
        <color indexed="64"/>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double">
        <color indexed="64"/>
      </left>
      <right style="double">
        <color indexed="64"/>
      </right>
      <top style="medium">
        <color indexed="64"/>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style="medium">
        <color indexed="64"/>
      </bottom>
      <diagonal/>
    </border>
    <border>
      <left style="double">
        <color indexed="64"/>
      </left>
      <right style="double">
        <color indexed="64"/>
      </right>
      <top/>
      <bottom style="hair">
        <color indexed="64"/>
      </bottom>
      <diagonal/>
    </border>
    <border>
      <left/>
      <right style="medium">
        <color indexed="64"/>
      </right>
      <top style="medium">
        <color indexed="64"/>
      </top>
      <bottom style="medium">
        <color indexed="64"/>
      </bottom>
      <diagonal/>
    </border>
    <border>
      <left style="double">
        <color indexed="64"/>
      </left>
      <right style="medium">
        <color indexed="64"/>
      </right>
      <top style="medium">
        <color indexed="64"/>
      </top>
      <bottom style="hair">
        <color indexed="64"/>
      </bottom>
      <diagonal/>
    </border>
    <border>
      <left style="double">
        <color indexed="64"/>
      </left>
      <right style="medium">
        <color indexed="64"/>
      </right>
      <top style="hair">
        <color indexed="64"/>
      </top>
      <bottom style="hair">
        <color indexed="64"/>
      </bottom>
      <diagonal/>
    </border>
    <border>
      <left style="double">
        <color indexed="64"/>
      </left>
      <right style="medium">
        <color indexed="64"/>
      </right>
      <top style="hair">
        <color indexed="64"/>
      </top>
      <bottom style="medium">
        <color indexed="64"/>
      </bottom>
      <diagonal/>
    </border>
    <border>
      <left style="double">
        <color indexed="64"/>
      </left>
      <right style="medium">
        <color indexed="64"/>
      </right>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double">
        <color indexed="64"/>
      </right>
      <top style="thin">
        <color indexed="64"/>
      </top>
      <bottom style="dashed">
        <color indexed="64"/>
      </bottom>
      <diagonal/>
    </border>
    <border>
      <left/>
      <right style="double">
        <color indexed="64"/>
      </right>
      <top style="dashed">
        <color indexed="64"/>
      </top>
      <bottom style="medium">
        <color indexed="64"/>
      </bottom>
      <diagonal/>
    </border>
    <border>
      <left/>
      <right style="double">
        <color indexed="64"/>
      </right>
      <top style="medium">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medium">
        <color indexed="64"/>
      </bottom>
      <diagonal/>
    </border>
    <border>
      <left style="double">
        <color indexed="64"/>
      </left>
      <right/>
      <top/>
      <bottom/>
      <diagonal/>
    </border>
    <border>
      <left style="double">
        <color indexed="64"/>
      </left>
      <right/>
      <top/>
      <bottom style="medium">
        <color indexed="64"/>
      </bottom>
      <diagonal/>
    </border>
    <border>
      <left style="double">
        <color indexed="64"/>
      </left>
      <right/>
      <top/>
      <bottom style="dashed">
        <color indexed="64"/>
      </bottom>
      <diagonal/>
    </border>
    <border>
      <left/>
      <right/>
      <top/>
      <bottom style="dashed">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double">
        <color indexed="64"/>
      </right>
      <top style="hair">
        <color indexed="64"/>
      </top>
      <bottom style="hair">
        <color indexed="64"/>
      </bottom>
      <diagonal/>
    </border>
    <border>
      <left/>
      <right style="medium">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style="hair">
        <color indexed="64"/>
      </top>
      <bottom style="medium">
        <color indexed="64"/>
      </bottom>
      <diagonal/>
    </border>
    <border>
      <left style="double">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double">
        <color indexed="64"/>
      </left>
      <right/>
      <top style="thin">
        <color indexed="64"/>
      </top>
      <bottom style="dotted">
        <color indexed="64"/>
      </bottom>
      <diagonal/>
    </border>
    <border>
      <left style="double">
        <color indexed="64"/>
      </left>
      <right/>
      <top style="dotted">
        <color indexed="64"/>
      </top>
      <bottom style="double">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double">
        <color indexed="64"/>
      </bottom>
      <diagonal/>
    </border>
    <border>
      <left/>
      <right/>
      <top style="dotted">
        <color indexed="64"/>
      </top>
      <bottom style="double">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style="double">
        <color indexed="64"/>
      </right>
      <top style="medium">
        <color indexed="64"/>
      </top>
      <bottom/>
      <diagonal/>
    </border>
    <border>
      <left style="double">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dotted">
        <color indexed="64"/>
      </top>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double">
        <color indexed="64"/>
      </left>
      <right style="medium">
        <color indexed="64"/>
      </right>
      <top/>
      <bottom/>
      <diagonal/>
    </border>
    <border>
      <left style="double">
        <color indexed="64"/>
      </left>
      <right style="medium">
        <color indexed="64"/>
      </right>
      <top style="dotted">
        <color indexed="64"/>
      </top>
      <bottom style="dotted">
        <color indexed="64"/>
      </bottom>
      <diagonal/>
    </border>
    <border>
      <left style="double">
        <color indexed="64"/>
      </left>
      <right style="medium">
        <color indexed="64"/>
      </right>
      <top style="dotted">
        <color indexed="64"/>
      </top>
      <bottom style="thin">
        <color indexed="64"/>
      </bottom>
      <diagonal/>
    </border>
    <border>
      <left style="double">
        <color indexed="64"/>
      </left>
      <right style="medium">
        <color indexed="64"/>
      </right>
      <top style="thin">
        <color indexed="64"/>
      </top>
      <bottom style="dotted">
        <color indexed="64"/>
      </bottom>
      <diagonal/>
    </border>
    <border>
      <left style="double">
        <color indexed="64"/>
      </left>
      <right style="medium">
        <color indexed="64"/>
      </right>
      <top/>
      <bottom style="thin">
        <color indexed="64"/>
      </bottom>
      <diagonal/>
    </border>
    <border>
      <left style="double">
        <color indexed="64"/>
      </left>
      <right style="double">
        <color indexed="64"/>
      </right>
      <top/>
      <bottom/>
      <diagonal/>
    </border>
    <border>
      <left style="double">
        <color indexed="64"/>
      </left>
      <right style="medium">
        <color indexed="64"/>
      </right>
      <top style="dotted">
        <color indexed="64"/>
      </top>
      <bottom style="double">
        <color indexed="64"/>
      </bottom>
      <diagonal/>
    </border>
    <border>
      <left style="double">
        <color indexed="64"/>
      </left>
      <right style="medium">
        <color indexed="64"/>
      </right>
      <top/>
      <bottom style="medium">
        <color indexed="64"/>
      </bottom>
      <diagonal/>
    </border>
    <border>
      <left style="double">
        <color indexed="64"/>
      </left>
      <right style="medium">
        <color indexed="64"/>
      </right>
      <top style="dotted">
        <color indexed="64"/>
      </top>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style="double">
        <color indexed="64"/>
      </left>
      <right/>
      <top style="double">
        <color indexed="64"/>
      </top>
      <bottom style="dotted">
        <color indexed="64"/>
      </bottom>
      <diagonal/>
    </border>
    <border>
      <left style="double">
        <color indexed="64"/>
      </left>
      <right style="medium">
        <color indexed="64"/>
      </right>
      <top style="double">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double">
        <color indexed="64"/>
      </right>
      <top style="medium">
        <color indexed="64"/>
      </top>
      <bottom style="dotted">
        <color indexed="64"/>
      </bottom>
      <diagonal/>
    </border>
    <border>
      <left style="double">
        <color indexed="64"/>
      </left>
      <right/>
      <top style="medium">
        <color indexed="64"/>
      </top>
      <bottom style="dotted">
        <color indexed="64"/>
      </bottom>
      <diagonal/>
    </border>
    <border>
      <left style="double">
        <color indexed="64"/>
      </left>
      <right style="medium">
        <color indexed="64"/>
      </right>
      <top style="medium">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double">
        <color indexed="64"/>
      </right>
      <top style="dotted">
        <color indexed="64"/>
      </top>
      <bottom/>
      <diagonal/>
    </border>
    <border>
      <left/>
      <right style="double">
        <color indexed="64"/>
      </right>
      <top/>
      <bottom/>
      <diagonal/>
    </border>
    <border>
      <left/>
      <right style="double">
        <color indexed="64"/>
      </right>
      <top/>
      <bottom style="dotted">
        <color indexed="64"/>
      </bottom>
      <diagonal/>
    </border>
    <border>
      <left style="double">
        <color indexed="64"/>
      </left>
      <right/>
      <top/>
      <bottom style="dotted">
        <color indexed="64"/>
      </bottom>
      <diagonal/>
    </border>
    <border>
      <left style="medium">
        <color indexed="64"/>
      </left>
      <right style="dashed">
        <color indexed="64"/>
      </right>
      <top style="medium">
        <color indexed="64"/>
      </top>
      <bottom/>
      <diagonal/>
    </border>
    <border>
      <left style="medium">
        <color indexed="64"/>
      </left>
      <right style="dashed">
        <color indexed="64"/>
      </right>
      <top/>
      <bottom/>
      <diagonal/>
    </border>
    <border>
      <left style="medium">
        <color indexed="64"/>
      </left>
      <right style="dashed">
        <color indexed="64"/>
      </right>
      <top/>
      <bottom style="medium">
        <color indexed="64"/>
      </bottom>
      <diagonal/>
    </border>
    <border>
      <left style="double">
        <color indexed="64"/>
      </left>
      <right style="double">
        <color indexed="64"/>
      </right>
      <top style="hair">
        <color indexed="64"/>
      </top>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double">
        <color indexed="64"/>
      </right>
      <top/>
      <bottom style="hair">
        <color indexed="64"/>
      </bottom>
      <diagonal/>
    </border>
    <border>
      <left style="dashed">
        <color indexed="64"/>
      </left>
      <right style="thin">
        <color indexed="64"/>
      </right>
      <top/>
      <bottom style="thin">
        <color indexed="64"/>
      </bottom>
      <diagonal/>
    </border>
    <border>
      <left style="double">
        <color indexed="64"/>
      </left>
      <right style="double">
        <color indexed="64"/>
      </right>
      <top style="hair">
        <color indexed="64"/>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thin">
        <color indexed="64"/>
      </left>
      <right style="thin">
        <color indexed="64"/>
      </right>
      <top style="dashed">
        <color indexed="64"/>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right style="thin">
        <color indexed="64"/>
      </right>
      <top style="dashed">
        <color indexed="64"/>
      </top>
      <bottom style="medium">
        <color indexed="64"/>
      </bottom>
      <diagonal/>
    </border>
    <border>
      <left/>
      <right style="medium">
        <color indexed="64"/>
      </right>
      <top style="dashed">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style="thin">
        <color indexed="64"/>
      </left>
      <right style="thin">
        <color indexed="64"/>
      </right>
      <top style="thin">
        <color indexed="64"/>
      </top>
      <bottom style="double">
        <color indexed="64"/>
      </bottom>
      <diagonal/>
    </border>
    <border>
      <left/>
      <right style="double">
        <color indexed="64"/>
      </right>
      <top style="dotted">
        <color indexed="64"/>
      </top>
      <bottom style="thin">
        <color indexed="64"/>
      </bottom>
      <diagonal/>
    </border>
    <border>
      <left/>
      <right style="double">
        <color indexed="64"/>
      </right>
      <top style="dotted">
        <color indexed="64"/>
      </top>
      <bottom style="dotted">
        <color indexed="64"/>
      </bottom>
      <diagonal/>
    </border>
    <border>
      <left style="thin">
        <color indexed="64"/>
      </left>
      <right style="thin">
        <color indexed="64"/>
      </right>
      <top style="dotted">
        <color indexed="64"/>
      </top>
      <bottom/>
      <diagonal/>
    </border>
    <border>
      <left/>
      <right style="double">
        <color indexed="64"/>
      </right>
      <top style="double">
        <color indexed="64"/>
      </top>
      <bottom style="dotted">
        <color indexed="64"/>
      </bottom>
      <diagonal/>
    </border>
    <border>
      <left/>
      <right style="double">
        <color indexed="64"/>
      </right>
      <top style="thin">
        <color indexed="64"/>
      </top>
      <bottom style="dotted">
        <color indexed="64"/>
      </bottom>
      <diagonal/>
    </border>
    <border>
      <left/>
      <right style="double">
        <color indexed="64"/>
      </right>
      <top style="dotted">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diagonal/>
    </border>
    <border>
      <left/>
      <right style="thin">
        <color indexed="64"/>
      </right>
      <top style="hair">
        <color indexed="64"/>
      </top>
      <bottom style="medium">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hair">
        <color indexed="64"/>
      </bottom>
      <diagonal/>
    </border>
    <border>
      <left/>
      <right style="double">
        <color indexed="64"/>
      </right>
      <top style="hair">
        <color indexed="64"/>
      </top>
      <bottom style="medium">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left/>
      <right style="double">
        <color indexed="64"/>
      </right>
      <top/>
      <bottom style="hair">
        <color indexed="64"/>
      </bottom>
      <diagonal/>
    </border>
    <border>
      <left style="thin">
        <color indexed="64"/>
      </left>
      <right style="double">
        <color indexed="64"/>
      </right>
      <top style="medium">
        <color indexed="64"/>
      </top>
      <bottom style="hair">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hair">
        <color indexed="64"/>
      </top>
      <bottom/>
      <diagonal/>
    </border>
    <border>
      <left style="thin">
        <color indexed="64"/>
      </left>
      <right style="double">
        <color indexed="64"/>
      </right>
      <top/>
      <bottom style="medium">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right style="medium">
        <color indexed="64"/>
      </right>
      <top/>
      <bottom style="medium">
        <color indexed="64"/>
      </bottom>
      <diagonal/>
    </border>
    <border>
      <left style="double">
        <color indexed="64"/>
      </left>
      <right style="thick">
        <color indexed="64"/>
      </right>
      <top style="medium">
        <color indexed="64"/>
      </top>
      <bottom style="hair">
        <color indexed="64"/>
      </bottom>
      <diagonal/>
    </border>
    <border>
      <left style="double">
        <color indexed="64"/>
      </left>
      <right style="thick">
        <color indexed="64"/>
      </right>
      <top style="hair">
        <color indexed="64"/>
      </top>
      <bottom style="medium">
        <color indexed="64"/>
      </bottom>
      <diagonal/>
    </border>
    <border>
      <left style="double">
        <color indexed="64"/>
      </left>
      <right style="thick">
        <color indexed="64"/>
      </right>
      <top/>
      <bottom style="hair">
        <color indexed="64"/>
      </bottom>
      <diagonal/>
    </border>
    <border>
      <left style="double">
        <color indexed="64"/>
      </left>
      <right style="thick">
        <color indexed="64"/>
      </right>
      <top style="hair">
        <color indexed="64"/>
      </top>
      <bottom style="hair">
        <color indexed="64"/>
      </bottom>
      <diagonal/>
    </border>
    <border>
      <left style="double">
        <color indexed="64"/>
      </left>
      <right style="thick">
        <color indexed="64"/>
      </right>
      <top style="hair">
        <color indexed="64"/>
      </top>
      <bottom style="thin">
        <color indexed="64"/>
      </bottom>
      <diagonal/>
    </border>
    <border>
      <left style="double">
        <color indexed="64"/>
      </left>
      <right style="thick">
        <color indexed="64"/>
      </right>
      <top/>
      <bottom style="medium">
        <color indexed="64"/>
      </bottom>
      <diagonal/>
    </border>
    <border>
      <left style="double">
        <color indexed="64"/>
      </left>
      <right style="thick">
        <color indexed="64"/>
      </right>
      <top style="hair">
        <color indexed="64"/>
      </top>
      <bottom/>
      <diagonal/>
    </border>
    <border>
      <left style="thin">
        <color indexed="64"/>
      </left>
      <right style="double">
        <color indexed="64"/>
      </right>
      <top style="thick">
        <color indexed="64"/>
      </top>
      <bottom style="hair">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4" fillId="0" borderId="0">
      <alignment vertical="center"/>
    </xf>
    <xf numFmtId="0" fontId="1" fillId="0" borderId="0">
      <alignment vertical="center"/>
    </xf>
    <xf numFmtId="38" fontId="23" fillId="0" borderId="0" applyFont="0" applyFill="0" applyBorder="0" applyAlignment="0" applyProtection="0">
      <alignment vertical="center"/>
    </xf>
    <xf numFmtId="0" fontId="23" fillId="0" borderId="0"/>
    <xf numFmtId="0" fontId="1" fillId="0" borderId="0">
      <alignment vertical="center"/>
    </xf>
  </cellStyleXfs>
  <cellXfs count="966">
    <xf numFmtId="0" fontId="0" fillId="0" borderId="0" xfId="0">
      <alignment vertical="center"/>
    </xf>
    <xf numFmtId="6" fontId="4" fillId="3" borderId="18" xfId="1" applyNumberFormat="1" applyFont="1" applyFill="1" applyBorder="1" applyAlignment="1" applyProtection="1">
      <alignment horizontal="right" vertical="center"/>
      <protection locked="0"/>
    </xf>
    <xf numFmtId="6" fontId="4" fillId="3" borderId="21" xfId="1" applyNumberFormat="1" applyFont="1" applyFill="1" applyBorder="1" applyAlignment="1" applyProtection="1">
      <alignment horizontal="right" vertical="center"/>
      <protection locked="0"/>
    </xf>
    <xf numFmtId="6" fontId="4" fillId="3" borderId="34" xfId="1" applyNumberFormat="1" applyFont="1" applyFill="1" applyBorder="1" applyAlignment="1" applyProtection="1">
      <alignment horizontal="right" vertical="center"/>
      <protection locked="0"/>
    </xf>
    <xf numFmtId="38" fontId="4" fillId="0" borderId="0" xfId="1" applyFont="1" applyProtection="1">
      <alignment vertical="center"/>
    </xf>
    <xf numFmtId="181" fontId="18" fillId="6" borderId="74" xfId="1" applyNumberFormat="1" applyFont="1" applyFill="1" applyBorder="1" applyAlignment="1" applyProtection="1">
      <alignment horizontal="right" vertical="center"/>
    </xf>
    <xf numFmtId="181" fontId="11" fillId="6" borderId="74" xfId="1" applyNumberFormat="1" applyFont="1" applyFill="1" applyBorder="1" applyAlignment="1" applyProtection="1">
      <alignment horizontal="right" vertical="center"/>
    </xf>
    <xf numFmtId="181" fontId="18" fillId="6" borderId="34" xfId="1" applyNumberFormat="1" applyFont="1" applyFill="1" applyBorder="1" applyAlignment="1" applyProtection="1">
      <alignment horizontal="right" vertical="center"/>
    </xf>
    <xf numFmtId="49" fontId="4" fillId="3" borderId="76" xfId="0" applyNumberFormat="1" applyFont="1" applyFill="1" applyBorder="1" applyAlignment="1" applyProtection="1">
      <alignment horizontal="right" vertical="center"/>
      <protection locked="0"/>
    </xf>
    <xf numFmtId="0" fontId="4" fillId="3" borderId="76" xfId="0" applyFont="1" applyFill="1" applyBorder="1" applyAlignment="1" applyProtection="1">
      <alignment horizontal="right" vertical="center"/>
      <protection locked="0"/>
    </xf>
    <xf numFmtId="49" fontId="4" fillId="3" borderId="43" xfId="0" applyNumberFormat="1" applyFont="1" applyFill="1" applyBorder="1" applyAlignment="1" applyProtection="1">
      <alignment horizontal="right" vertical="center"/>
      <protection locked="0"/>
    </xf>
    <xf numFmtId="0" fontId="4" fillId="3" borderId="81" xfId="0" applyFont="1" applyFill="1" applyBorder="1" applyAlignment="1" applyProtection="1">
      <alignment horizontal="right" vertical="center"/>
      <protection locked="0"/>
    </xf>
    <xf numFmtId="0" fontId="23" fillId="0" borderId="0" xfId="5"/>
    <xf numFmtId="0" fontId="23" fillId="0" borderId="0" xfId="5" applyAlignment="1">
      <alignment vertical="center"/>
    </xf>
    <xf numFmtId="0" fontId="23" fillId="0" borderId="1" xfId="5" applyBorder="1" applyAlignment="1">
      <alignment horizontal="center" vertical="center"/>
    </xf>
    <xf numFmtId="0" fontId="23" fillId="0" borderId="1" xfId="5" applyBorder="1" applyAlignment="1">
      <alignment horizontal="center" vertical="center" wrapText="1"/>
    </xf>
    <xf numFmtId="0" fontId="23" fillId="0" borderId="1" xfId="5" applyBorder="1" applyAlignment="1">
      <alignment vertical="center"/>
    </xf>
    <xf numFmtId="0" fontId="23" fillId="0" borderId="0" xfId="5" applyAlignment="1">
      <alignment horizontal="center" vertical="center" wrapText="1"/>
    </xf>
    <xf numFmtId="0" fontId="23" fillId="0" borderId="0" xfId="5" applyAlignment="1">
      <alignment horizontal="center" vertical="center"/>
    </xf>
    <xf numFmtId="177" fontId="4" fillId="3" borderId="78" xfId="0" applyNumberFormat="1" applyFont="1" applyFill="1" applyBorder="1" applyAlignment="1" applyProtection="1">
      <alignment horizontal="right" vertical="center"/>
      <protection locked="0"/>
    </xf>
    <xf numFmtId="177" fontId="4" fillId="3" borderId="64" xfId="0" applyNumberFormat="1" applyFont="1" applyFill="1" applyBorder="1" applyAlignment="1" applyProtection="1">
      <alignment horizontal="right" vertical="center"/>
      <protection locked="0"/>
    </xf>
    <xf numFmtId="177" fontId="4" fillId="3" borderId="83" xfId="0" applyNumberFormat="1" applyFont="1" applyFill="1" applyBorder="1" applyAlignment="1" applyProtection="1">
      <alignment horizontal="right" vertical="center"/>
      <protection locked="0"/>
    </xf>
    <xf numFmtId="177" fontId="4" fillId="3" borderId="110" xfId="0" applyNumberFormat="1" applyFont="1" applyFill="1" applyBorder="1" applyAlignment="1" applyProtection="1">
      <alignment horizontal="right" vertical="center"/>
      <protection locked="0"/>
    </xf>
    <xf numFmtId="189" fontId="4" fillId="3" borderId="77" xfId="0" applyNumberFormat="1" applyFont="1" applyFill="1" applyBorder="1" applyAlignment="1" applyProtection="1">
      <alignment horizontal="right" vertical="center"/>
      <protection locked="0"/>
    </xf>
    <xf numFmtId="189" fontId="4" fillId="3" borderId="46" xfId="0" applyNumberFormat="1" applyFont="1" applyFill="1" applyBorder="1" applyAlignment="1" applyProtection="1">
      <alignment horizontal="right" vertical="center"/>
      <protection locked="0"/>
    </xf>
    <xf numFmtId="189" fontId="4" fillId="3" borderId="82" xfId="0" applyNumberFormat="1" applyFont="1" applyFill="1" applyBorder="1" applyAlignment="1" applyProtection="1">
      <alignment horizontal="right" vertical="center"/>
      <protection locked="0"/>
    </xf>
    <xf numFmtId="177" fontId="4" fillId="3" borderId="110" xfId="0" applyNumberFormat="1" applyFont="1" applyFill="1" applyBorder="1" applyProtection="1">
      <alignment vertical="center"/>
      <protection locked="0"/>
    </xf>
    <xf numFmtId="0" fontId="0" fillId="0" borderId="6" xfId="0" applyBorder="1" applyAlignment="1">
      <alignment vertical="center" wrapText="1"/>
    </xf>
    <xf numFmtId="0" fontId="0" fillId="0" borderId="1" xfId="0" applyBorder="1" applyAlignment="1">
      <alignment vertical="center" wrapText="1"/>
    </xf>
    <xf numFmtId="0" fontId="4" fillId="3" borderId="1" xfId="0" applyFont="1" applyFill="1" applyBorder="1" applyAlignment="1" applyProtection="1">
      <alignment horizontal="left" vertical="center"/>
      <protection locked="0"/>
    </xf>
    <xf numFmtId="0" fontId="4" fillId="3" borderId="1" xfId="0" applyFont="1" applyFill="1" applyBorder="1" applyProtection="1">
      <alignment vertical="center"/>
      <protection locked="0"/>
    </xf>
    <xf numFmtId="0" fontId="4" fillId="3" borderId="6" xfId="0" applyFont="1" applyFill="1" applyBorder="1" applyAlignment="1" applyProtection="1">
      <alignment horizontal="left" vertical="center"/>
      <protection locked="0"/>
    </xf>
    <xf numFmtId="38" fontId="39" fillId="3" borderId="140" xfId="1" applyFont="1" applyFill="1" applyBorder="1" applyAlignment="1" applyProtection="1">
      <alignment horizontal="right" vertical="center"/>
      <protection locked="0"/>
    </xf>
    <xf numFmtId="38" fontId="39" fillId="3" borderId="166" xfId="1" applyFont="1" applyFill="1" applyBorder="1" applyAlignment="1" applyProtection="1">
      <alignment horizontal="right" vertical="center"/>
      <protection locked="0"/>
    </xf>
    <xf numFmtId="38" fontId="39" fillId="3" borderId="167" xfId="1" applyFont="1" applyFill="1" applyBorder="1" applyAlignment="1" applyProtection="1">
      <alignment horizontal="right" vertical="center"/>
      <protection locked="0"/>
    </xf>
    <xf numFmtId="38" fontId="39" fillId="3" borderId="96" xfId="1" applyFont="1" applyFill="1" applyBorder="1" applyAlignment="1" applyProtection="1">
      <alignment horizontal="right" vertical="center"/>
      <protection locked="0"/>
    </xf>
    <xf numFmtId="38" fontId="39" fillId="3" borderId="0" xfId="1" applyFont="1" applyFill="1" applyBorder="1" applyAlignment="1" applyProtection="1">
      <alignment horizontal="right" vertical="center"/>
      <protection locked="0"/>
    </xf>
    <xf numFmtId="38" fontId="39" fillId="3" borderId="168" xfId="1" applyFont="1" applyFill="1" applyBorder="1" applyAlignment="1" applyProtection="1">
      <alignment horizontal="right" vertical="center"/>
      <protection locked="0"/>
    </xf>
    <xf numFmtId="0" fontId="39" fillId="3" borderId="120" xfId="0" applyFont="1" applyFill="1" applyBorder="1" applyProtection="1">
      <alignment vertical="center"/>
      <protection locked="0"/>
    </xf>
    <xf numFmtId="0" fontId="39" fillId="3" borderId="169" xfId="0" applyFont="1" applyFill="1" applyBorder="1" applyProtection="1">
      <alignment vertical="center"/>
      <protection locked="0"/>
    </xf>
    <xf numFmtId="49" fontId="10" fillId="3" borderId="1" xfId="0" applyNumberFormat="1" applyFont="1" applyFill="1" applyBorder="1" applyAlignment="1" applyProtection="1">
      <alignment horizontal="left" vertical="center"/>
      <protection locked="0"/>
    </xf>
    <xf numFmtId="177" fontId="4" fillId="3" borderId="174" xfId="0" applyNumberFormat="1" applyFont="1" applyFill="1" applyBorder="1" applyAlignment="1" applyProtection="1">
      <alignment horizontal="right" vertical="center"/>
      <protection locked="0"/>
    </xf>
    <xf numFmtId="177" fontId="4" fillId="3" borderId="108" xfId="0" applyNumberFormat="1" applyFont="1" applyFill="1" applyBorder="1" applyAlignment="1" applyProtection="1">
      <alignment horizontal="right" vertical="center"/>
      <protection locked="0"/>
    </xf>
    <xf numFmtId="38" fontId="20" fillId="0" borderId="0" xfId="4" applyFont="1" applyFill="1" applyAlignment="1" applyProtection="1">
      <alignment horizontal="center" vertical="center" shrinkToFit="1"/>
    </xf>
    <xf numFmtId="0" fontId="4" fillId="0" borderId="0" xfId="0" applyFont="1">
      <alignment vertical="center"/>
    </xf>
    <xf numFmtId="0" fontId="4" fillId="0" borderId="0" xfId="0" applyFont="1" applyAlignment="1">
      <alignment horizontal="right" vertical="center"/>
    </xf>
    <xf numFmtId="0" fontId="7" fillId="0" borderId="0" xfId="0" applyFont="1" applyAlignment="1">
      <alignment horizontal="right" vertical="center"/>
    </xf>
    <xf numFmtId="180" fontId="4" fillId="6" borderId="40" xfId="0" applyNumberFormat="1" applyFont="1" applyFill="1" applyBorder="1" applyAlignment="1">
      <alignment horizontal="right" vertical="center"/>
    </xf>
    <xf numFmtId="2" fontId="4" fillId="0" borderId="0" xfId="0" applyNumberFormat="1" applyFont="1">
      <alignment vertical="center"/>
    </xf>
    <xf numFmtId="180" fontId="4" fillId="6" borderId="21" xfId="0" applyNumberFormat="1" applyFont="1" applyFill="1" applyBorder="1" applyAlignment="1">
      <alignment horizontal="right" vertical="center"/>
    </xf>
    <xf numFmtId="181" fontId="11" fillId="6" borderId="21" xfId="0" applyNumberFormat="1" applyFont="1" applyFill="1" applyBorder="1" applyAlignment="1">
      <alignment horizontal="right" vertical="center"/>
    </xf>
    <xf numFmtId="0" fontId="11" fillId="5" borderId="41" xfId="0" applyFont="1" applyFill="1" applyBorder="1" applyAlignment="1">
      <alignment horizontal="center" vertical="center"/>
    </xf>
    <xf numFmtId="0" fontId="17" fillId="5" borderId="55" xfId="0" applyFont="1" applyFill="1" applyBorder="1" applyAlignment="1">
      <alignment horizontal="center" vertical="center" wrapText="1"/>
    </xf>
    <xf numFmtId="180" fontId="4" fillId="6" borderId="21" xfId="0" applyNumberFormat="1" applyFont="1" applyFill="1" applyBorder="1">
      <alignment vertical="center"/>
    </xf>
    <xf numFmtId="180" fontId="4" fillId="6" borderId="129" xfId="0" applyNumberFormat="1" applyFont="1" applyFill="1" applyBorder="1" applyAlignment="1">
      <alignment horizontal="right" vertical="center"/>
    </xf>
    <xf numFmtId="180" fontId="4" fillId="6" borderId="131" xfId="0" applyNumberFormat="1" applyFont="1" applyFill="1" applyBorder="1">
      <alignment vertical="center"/>
    </xf>
    <xf numFmtId="180" fontId="4" fillId="6" borderId="131" xfId="0" applyNumberFormat="1" applyFont="1" applyFill="1" applyBorder="1" applyAlignment="1">
      <alignment horizontal="right" vertical="center"/>
    </xf>
    <xf numFmtId="181" fontId="11" fillId="6" borderId="133" xfId="0" applyNumberFormat="1" applyFont="1" applyFill="1" applyBorder="1" applyAlignment="1">
      <alignment horizontal="right" vertical="center"/>
    </xf>
    <xf numFmtId="180" fontId="4" fillId="6" borderId="137" xfId="0" applyNumberFormat="1" applyFont="1" applyFill="1" applyBorder="1" applyAlignment="1">
      <alignment horizontal="right" vertical="center"/>
    </xf>
    <xf numFmtId="0" fontId="11" fillId="5" borderId="36" xfId="0" applyFont="1" applyFill="1" applyBorder="1" applyAlignment="1">
      <alignment horizontal="center" vertical="center"/>
    </xf>
    <xf numFmtId="181" fontId="11" fillId="6" borderId="74" xfId="0" applyNumberFormat="1" applyFont="1" applyFill="1" applyBorder="1" applyAlignment="1">
      <alignment horizontal="right" vertical="center"/>
    </xf>
    <xf numFmtId="0" fontId="4" fillId="6" borderId="40" xfId="0" applyFont="1" applyFill="1" applyBorder="1" applyAlignment="1">
      <alignment horizontal="right" vertical="center"/>
    </xf>
    <xf numFmtId="12" fontId="4" fillId="0" borderId="0" xfId="0" applyNumberFormat="1" applyFont="1">
      <alignment vertical="center"/>
    </xf>
    <xf numFmtId="178" fontId="4" fillId="6" borderId="40" xfId="0" applyNumberFormat="1" applyFont="1" applyFill="1" applyBorder="1" applyAlignment="1">
      <alignment horizontal="right" vertical="center"/>
    </xf>
    <xf numFmtId="178" fontId="11" fillId="6" borderId="21" xfId="0" applyNumberFormat="1" applyFont="1" applyFill="1" applyBorder="1" applyAlignment="1">
      <alignment horizontal="right" vertical="center"/>
    </xf>
    <xf numFmtId="0" fontId="8" fillId="0" borderId="0" xfId="0" applyFont="1">
      <alignment vertical="center"/>
    </xf>
    <xf numFmtId="179" fontId="4" fillId="6" borderId="40" xfId="0" applyNumberFormat="1" applyFont="1" applyFill="1" applyBorder="1" applyAlignment="1">
      <alignment horizontal="right" vertical="center"/>
    </xf>
    <xf numFmtId="0" fontId="4" fillId="6" borderId="21" xfId="0" applyFont="1" applyFill="1" applyBorder="1" applyAlignment="1">
      <alignment horizontal="right" vertical="center"/>
    </xf>
    <xf numFmtId="181" fontId="19" fillId="6" borderId="57" xfId="0" applyNumberFormat="1" applyFont="1" applyFill="1" applyBorder="1" applyAlignment="1">
      <alignment horizontal="right" vertical="center"/>
    </xf>
    <xf numFmtId="0" fontId="0" fillId="0" borderId="1" xfId="0" applyBorder="1" applyAlignment="1">
      <alignment horizontal="left" vertical="center"/>
    </xf>
    <xf numFmtId="192" fontId="4" fillId="2" borderId="164" xfId="1" applyNumberFormat="1" applyFont="1" applyFill="1" applyBorder="1" applyProtection="1">
      <alignment vertical="center"/>
    </xf>
    <xf numFmtId="192" fontId="4" fillId="2" borderId="144" xfId="1" applyNumberFormat="1" applyFont="1" applyFill="1" applyBorder="1" applyProtection="1">
      <alignment vertical="center"/>
    </xf>
    <xf numFmtId="192" fontId="4" fillId="2" borderId="145" xfId="1" applyNumberFormat="1" applyFont="1" applyFill="1" applyBorder="1" applyProtection="1">
      <alignment vertical="center"/>
    </xf>
    <xf numFmtId="192" fontId="4" fillId="2" borderId="146" xfId="1" applyNumberFormat="1" applyFont="1" applyFill="1" applyBorder="1" applyProtection="1">
      <alignment vertical="center"/>
    </xf>
    <xf numFmtId="192" fontId="4" fillId="2" borderId="151" xfId="1" applyNumberFormat="1" applyFont="1" applyFill="1" applyBorder="1" applyProtection="1">
      <alignment vertical="center"/>
    </xf>
    <xf numFmtId="192" fontId="4" fillId="2" borderId="157" xfId="1" applyNumberFormat="1" applyFont="1" applyFill="1" applyBorder="1" applyProtection="1">
      <alignment vertical="center"/>
    </xf>
    <xf numFmtId="192" fontId="4" fillId="2" borderId="149" xfId="1" applyNumberFormat="1" applyFont="1" applyFill="1" applyBorder="1" applyProtection="1">
      <alignment vertical="center"/>
    </xf>
    <xf numFmtId="192" fontId="4" fillId="2" borderId="147" xfId="1" applyNumberFormat="1" applyFont="1" applyFill="1" applyBorder="1" applyProtection="1">
      <alignment vertical="center"/>
    </xf>
    <xf numFmtId="192" fontId="4" fillId="2" borderId="141" xfId="1" applyNumberFormat="1" applyFont="1" applyFill="1" applyBorder="1" applyProtection="1">
      <alignment vertical="center"/>
    </xf>
    <xf numFmtId="190" fontId="4" fillId="0" borderId="0" xfId="1" applyNumberFormat="1" applyFont="1" applyProtection="1">
      <alignment vertical="center"/>
    </xf>
    <xf numFmtId="191" fontId="4" fillId="0" borderId="0" xfId="1" applyNumberFormat="1" applyFont="1" applyProtection="1">
      <alignment vertical="center"/>
    </xf>
    <xf numFmtId="192" fontId="12" fillId="2" borderId="141" xfId="1" applyNumberFormat="1" applyFont="1" applyFill="1" applyBorder="1" applyProtection="1">
      <alignment vertical="center"/>
    </xf>
    <xf numFmtId="192" fontId="12" fillId="2" borderId="142" xfId="1" applyNumberFormat="1" applyFont="1" applyFill="1" applyBorder="1" applyProtection="1">
      <alignment vertical="center"/>
    </xf>
    <xf numFmtId="0" fontId="41" fillId="0" borderId="0" xfId="0" applyFont="1">
      <alignment vertical="center"/>
    </xf>
    <xf numFmtId="49" fontId="4" fillId="3" borderId="51" xfId="0" applyNumberFormat="1" applyFont="1" applyFill="1" applyBorder="1" applyAlignment="1" applyProtection="1">
      <alignment horizontal="right" vertical="center"/>
      <protection locked="0"/>
    </xf>
    <xf numFmtId="49" fontId="4" fillId="3" borderId="79" xfId="0" applyNumberFormat="1" applyFont="1" applyFill="1" applyBorder="1" applyAlignment="1" applyProtection="1">
      <alignment horizontal="right" vertical="center"/>
      <protection locked="0"/>
    </xf>
    <xf numFmtId="49" fontId="4" fillId="3" borderId="84" xfId="0" applyNumberFormat="1" applyFont="1" applyFill="1" applyBorder="1" applyAlignment="1" applyProtection="1">
      <alignment horizontal="right" vertical="center"/>
      <protection locked="0"/>
    </xf>
    <xf numFmtId="0" fontId="23" fillId="0" borderId="8" xfId="5" applyBorder="1" applyAlignment="1">
      <alignment horizontal="center" vertical="center" wrapText="1"/>
    </xf>
    <xf numFmtId="0" fontId="4" fillId="10" borderId="1" xfId="5" applyFont="1" applyFill="1" applyBorder="1" applyAlignment="1">
      <alignment horizontal="center" vertical="center"/>
    </xf>
    <xf numFmtId="0" fontId="4" fillId="10" borderId="1" xfId="5" applyFont="1" applyFill="1" applyBorder="1" applyAlignment="1">
      <alignment horizontal="center" vertical="center" wrapText="1"/>
    </xf>
    <xf numFmtId="0" fontId="4" fillId="4" borderId="79" xfId="0" applyFont="1" applyFill="1" applyBorder="1" applyAlignment="1" applyProtection="1">
      <alignment horizontal="left" vertical="center" wrapText="1"/>
      <protection locked="0"/>
    </xf>
    <xf numFmtId="0" fontId="4" fillId="4" borderId="179" xfId="0" applyFont="1" applyFill="1" applyBorder="1" applyAlignment="1" applyProtection="1">
      <alignment horizontal="right" vertical="center"/>
      <protection locked="0"/>
    </xf>
    <xf numFmtId="177" fontId="4" fillId="3" borderId="181" xfId="0" applyNumberFormat="1" applyFont="1" applyFill="1" applyBorder="1" applyAlignment="1" applyProtection="1">
      <alignment horizontal="right" vertical="center"/>
      <protection locked="0"/>
    </xf>
    <xf numFmtId="0" fontId="0" fillId="0" borderId="1" xfId="0" applyBorder="1" applyAlignment="1">
      <alignment horizontal="center" vertical="center"/>
    </xf>
    <xf numFmtId="0" fontId="20" fillId="0" borderId="0" xfId="3" applyFont="1" applyAlignment="1">
      <alignment horizontal="left" vertical="center"/>
    </xf>
    <xf numFmtId="0" fontId="21" fillId="0" borderId="0" xfId="3" applyFont="1" applyAlignment="1">
      <alignment horizontal="centerContinuous" vertical="center"/>
    </xf>
    <xf numFmtId="0" fontId="22" fillId="0" borderId="0" xfId="3" applyFont="1" applyAlignment="1">
      <alignment horizontal="centerContinuous" vertical="center" shrinkToFit="1"/>
    </xf>
    <xf numFmtId="0" fontId="22" fillId="0" borderId="0" xfId="3" applyFont="1" applyAlignment="1">
      <alignment horizontal="centerContinuous" vertical="center"/>
    </xf>
    <xf numFmtId="0" fontId="20" fillId="0" borderId="0" xfId="3" applyFont="1" applyAlignment="1">
      <alignment vertical="center" shrinkToFit="1"/>
    </xf>
    <xf numFmtId="0" fontId="24" fillId="0" borderId="0" xfId="5" applyFont="1" applyAlignment="1">
      <alignment vertical="center"/>
    </xf>
    <xf numFmtId="0" fontId="20" fillId="0" borderId="0" xfId="3" applyFont="1" applyAlignment="1">
      <alignment horizontal="center" vertical="center" shrinkToFit="1"/>
    </xf>
    <xf numFmtId="0" fontId="20" fillId="9" borderId="1" xfId="3" applyFont="1" applyFill="1" applyBorder="1" applyAlignment="1">
      <alignment horizontal="center" vertical="center" shrinkToFit="1"/>
    </xf>
    <xf numFmtId="49" fontId="20" fillId="0" borderId="1" xfId="3" applyNumberFormat="1" applyFont="1" applyBorder="1" applyAlignment="1">
      <alignment horizontal="center" vertical="center" shrinkToFit="1"/>
    </xf>
    <xf numFmtId="0" fontId="0" fillId="0" borderId="1" xfId="0" applyBorder="1" applyAlignment="1">
      <alignment horizontal="left" vertical="center" wrapText="1"/>
    </xf>
    <xf numFmtId="0" fontId="0" fillId="10" borderId="1" xfId="0" applyFill="1" applyBorder="1" applyAlignment="1">
      <alignment horizontal="center" vertical="center"/>
    </xf>
    <xf numFmtId="0" fontId="4" fillId="10" borderId="1" xfId="0" applyFont="1" applyFill="1" applyBorder="1" applyAlignment="1">
      <alignment horizontal="center" vertical="center"/>
    </xf>
    <xf numFmtId="0" fontId="4" fillId="0" borderId="1" xfId="0" applyFont="1" applyBorder="1" applyAlignment="1">
      <alignment horizontal="center" vertical="center" shrinkToFit="1"/>
    </xf>
    <xf numFmtId="0" fontId="20" fillId="0" borderId="1" xfId="3" applyFont="1" applyBorder="1" applyAlignment="1">
      <alignment horizontal="center" vertical="center" shrinkToFit="1"/>
    </xf>
    <xf numFmtId="0" fontId="4" fillId="0" borderId="1" xfId="0" applyFont="1" applyBorder="1" applyAlignment="1">
      <alignment vertical="center" shrinkToFit="1"/>
    </xf>
    <xf numFmtId="0" fontId="20" fillId="0" borderId="7" xfId="3" applyFont="1" applyBorder="1" applyAlignment="1">
      <alignment horizontal="center" vertical="center" shrinkToFit="1"/>
    </xf>
    <xf numFmtId="0" fontId="0" fillId="0" borderId="8" xfId="0" applyBorder="1" applyAlignment="1">
      <alignment horizontal="center" vertical="center"/>
    </xf>
    <xf numFmtId="0" fontId="20" fillId="0" borderId="0" xfId="5" applyFont="1" applyAlignment="1">
      <alignment vertical="center" wrapText="1"/>
    </xf>
    <xf numFmtId="0" fontId="20" fillId="0" borderId="11" xfId="3" applyFont="1" applyBorder="1" applyAlignment="1">
      <alignment horizontal="center" vertical="center" shrinkToFit="1"/>
    </xf>
    <xf numFmtId="0" fontId="20" fillId="0" borderId="11" xfId="3" applyFont="1" applyBorder="1" applyAlignment="1">
      <alignment horizontal="center" vertical="center" wrapText="1" shrinkToFit="1"/>
    </xf>
    <xf numFmtId="0" fontId="20" fillId="0" borderId="11" xfId="5" applyFont="1" applyBorder="1" applyAlignment="1">
      <alignment horizontal="center" vertical="center" wrapText="1"/>
    </xf>
    <xf numFmtId="0" fontId="20" fillId="0" borderId="0" xfId="3" applyFont="1" applyAlignment="1">
      <alignment horizontal="center" vertical="center"/>
    </xf>
    <xf numFmtId="0" fontId="20" fillId="0" borderId="0" xfId="3" applyFont="1" applyAlignment="1">
      <alignment horizontal="center" vertical="center" wrapText="1"/>
    </xf>
    <xf numFmtId="0" fontId="23" fillId="10" borderId="1" xfId="5" applyFill="1" applyBorder="1" applyAlignment="1">
      <alignment horizontal="center" vertical="center"/>
    </xf>
    <xf numFmtId="0" fontId="23" fillId="0" borderId="1" xfId="5" applyBorder="1"/>
    <xf numFmtId="181" fontId="42" fillId="6" borderId="21" xfId="0" applyNumberFormat="1" applyFont="1" applyFill="1" applyBorder="1" applyAlignment="1">
      <alignment horizontal="right" vertical="center"/>
    </xf>
    <xf numFmtId="0" fontId="12" fillId="0" borderId="0" xfId="0" applyFont="1">
      <alignment vertical="center"/>
    </xf>
    <xf numFmtId="0" fontId="12" fillId="0" borderId="0" xfId="0" applyFont="1" applyAlignment="1">
      <alignment horizontal="right" vertical="center"/>
    </xf>
    <xf numFmtId="0" fontId="5" fillId="0" borderId="15" xfId="2" applyFont="1" applyBorder="1" applyAlignment="1">
      <alignment horizontal="center" vertical="center"/>
    </xf>
    <xf numFmtId="0" fontId="5" fillId="0" borderId="2" xfId="2" applyFont="1" applyBorder="1" applyAlignment="1">
      <alignment horizontal="center" vertical="center" shrinkToFit="1"/>
    </xf>
    <xf numFmtId="0" fontId="7" fillId="0" borderId="0" xfId="0" applyFont="1">
      <alignment vertical="center"/>
    </xf>
    <xf numFmtId="0" fontId="4" fillId="0" borderId="0" xfId="0" applyFont="1" applyAlignment="1">
      <alignment vertical="center" wrapText="1"/>
    </xf>
    <xf numFmtId="0" fontId="4" fillId="0" borderId="0" xfId="0" applyFont="1" applyAlignment="1">
      <alignment horizontal="center" vertical="center"/>
    </xf>
    <xf numFmtId="0" fontId="4" fillId="0" borderId="123" xfId="0" applyFont="1" applyBorder="1" applyAlignment="1">
      <alignment horizontal="center" vertical="center"/>
    </xf>
    <xf numFmtId="0" fontId="11" fillId="0" borderId="124" xfId="0" applyFont="1" applyBorder="1" applyAlignment="1">
      <alignment horizontal="center" vertical="center"/>
    </xf>
    <xf numFmtId="0" fontId="11" fillId="0" borderId="125" xfId="0" applyFont="1" applyBorder="1" applyAlignment="1">
      <alignment horizontal="center" vertical="center"/>
    </xf>
    <xf numFmtId="0" fontId="11" fillId="0" borderId="58" xfId="0" applyFont="1" applyBorder="1" applyAlignment="1">
      <alignment horizontal="center" vertical="center"/>
    </xf>
    <xf numFmtId="0" fontId="4" fillId="5" borderId="27" xfId="0" applyFont="1" applyFill="1" applyBorder="1" applyAlignment="1">
      <alignment horizontal="center" vertical="center"/>
    </xf>
    <xf numFmtId="0" fontId="4" fillId="5" borderId="30" xfId="0" applyFont="1" applyFill="1" applyBorder="1" applyAlignment="1">
      <alignment horizontal="center" vertical="center"/>
    </xf>
    <xf numFmtId="0" fontId="5" fillId="0" borderId="0" xfId="2" applyFont="1">
      <alignment vertical="center"/>
    </xf>
    <xf numFmtId="0" fontId="9" fillId="0" borderId="0" xfId="2" applyFont="1">
      <alignment vertical="center"/>
    </xf>
    <xf numFmtId="0" fontId="4" fillId="5" borderId="61" xfId="0" applyFont="1" applyFill="1" applyBorder="1" applyAlignment="1">
      <alignment horizontal="center" vertical="center"/>
    </xf>
    <xf numFmtId="0" fontId="4" fillId="6" borderId="104" xfId="0" applyFont="1" applyFill="1" applyBorder="1" applyAlignment="1">
      <alignment horizontal="left" vertical="center"/>
    </xf>
    <xf numFmtId="0" fontId="4" fillId="5" borderId="29" xfId="0" applyFont="1" applyFill="1" applyBorder="1" applyAlignment="1">
      <alignment horizontal="center" vertical="center"/>
    </xf>
    <xf numFmtId="193" fontId="4" fillId="6" borderId="104" xfId="0" applyNumberFormat="1" applyFont="1" applyFill="1" applyBorder="1" applyAlignment="1">
      <alignment horizontal="right" vertical="center"/>
    </xf>
    <xf numFmtId="0" fontId="4" fillId="5" borderId="126" xfId="0" applyFont="1" applyFill="1" applyBorder="1" applyAlignment="1">
      <alignment horizontal="center" vertical="center"/>
    </xf>
    <xf numFmtId="0" fontId="10" fillId="0" borderId="0" xfId="0" applyFont="1">
      <alignment vertical="center"/>
    </xf>
    <xf numFmtId="189" fontId="4" fillId="0" borderId="0" xfId="0" applyNumberFormat="1" applyFont="1">
      <alignment vertical="center"/>
    </xf>
    <xf numFmtId="0" fontId="4" fillId="5" borderId="31"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11" fillId="0" borderId="0" xfId="0" applyFont="1">
      <alignment vertical="center"/>
    </xf>
    <xf numFmtId="189" fontId="4" fillId="6" borderId="104" xfId="0" applyNumberFormat="1" applyFont="1" applyFill="1" applyBorder="1" applyAlignment="1">
      <alignment horizontal="right" vertical="center"/>
    </xf>
    <xf numFmtId="0" fontId="4" fillId="5" borderId="85" xfId="0" applyFont="1" applyFill="1" applyBorder="1" applyAlignment="1">
      <alignment horizontal="center" vertical="center"/>
    </xf>
    <xf numFmtId="0" fontId="4" fillId="5" borderId="27" xfId="0" applyFont="1" applyFill="1" applyBorder="1" applyAlignment="1">
      <alignment horizontal="center" vertical="center" wrapText="1"/>
    </xf>
    <xf numFmtId="0" fontId="4" fillId="5" borderId="7" xfId="0" applyFont="1" applyFill="1" applyBorder="1" applyAlignment="1">
      <alignment horizontal="center" vertical="center"/>
    </xf>
    <xf numFmtId="2" fontId="4" fillId="6" borderId="104" xfId="0" applyNumberFormat="1" applyFont="1" applyFill="1" applyBorder="1" applyAlignment="1">
      <alignment horizontal="right" vertical="center"/>
    </xf>
    <xf numFmtId="0" fontId="4" fillId="5" borderId="177" xfId="0" applyFont="1" applyFill="1" applyBorder="1" applyAlignment="1">
      <alignment horizontal="center" vertical="top" wrapText="1"/>
    </xf>
    <xf numFmtId="0" fontId="4" fillId="5" borderId="139" xfId="0" applyFont="1" applyFill="1" applyBorder="1" applyAlignment="1">
      <alignment horizontal="center" vertical="center"/>
    </xf>
    <xf numFmtId="0" fontId="4" fillId="5" borderId="58" xfId="0" applyFont="1" applyFill="1" applyBorder="1" applyAlignment="1">
      <alignment horizontal="center" vertical="center" wrapText="1"/>
    </xf>
    <xf numFmtId="0" fontId="8" fillId="0" borderId="0" xfId="0" applyFont="1" applyAlignment="1">
      <alignment horizontal="right" vertical="center"/>
    </xf>
    <xf numFmtId="0" fontId="4" fillId="0" borderId="0" xfId="0" applyFont="1" applyAlignment="1">
      <alignment horizontal="right"/>
    </xf>
    <xf numFmtId="0" fontId="4" fillId="2" borderId="6" xfId="0" applyFont="1" applyFill="1" applyBorder="1" applyAlignment="1">
      <alignment horizontal="left" vertical="center"/>
    </xf>
    <xf numFmtId="0" fontId="4" fillId="0" borderId="19" xfId="0" applyFont="1" applyBorder="1">
      <alignment vertical="center"/>
    </xf>
    <xf numFmtId="0" fontId="0" fillId="0" borderId="1" xfId="0" applyBorder="1">
      <alignment vertical="center"/>
    </xf>
    <xf numFmtId="0" fontId="3" fillId="0" borderId="0" xfId="0" applyFont="1" applyAlignment="1">
      <alignment horizontal="left" vertical="top" wrapText="1"/>
    </xf>
    <xf numFmtId="176" fontId="5" fillId="0" borderId="1" xfId="2" applyNumberFormat="1" applyFont="1" applyBorder="1" applyAlignment="1">
      <alignment horizontal="left" vertical="center" shrinkToFit="1"/>
    </xf>
    <xf numFmtId="0" fontId="4" fillId="0" borderId="132" xfId="0" applyFont="1" applyBorder="1" applyAlignment="1">
      <alignment vertical="center" wrapText="1"/>
    </xf>
    <xf numFmtId="0" fontId="4" fillId="0" borderId="116" xfId="0" applyFont="1" applyBorder="1" applyAlignment="1">
      <alignment vertical="center" wrapText="1"/>
    </xf>
    <xf numFmtId="0" fontId="4" fillId="0" borderId="159" xfId="0" applyFont="1" applyBorder="1" applyAlignment="1">
      <alignment horizontal="center" vertical="center" wrapText="1"/>
    </xf>
    <xf numFmtId="0" fontId="4" fillId="0" borderId="165" xfId="0" applyFont="1" applyBorder="1" applyAlignment="1">
      <alignment horizontal="center" vertical="center" wrapText="1"/>
    </xf>
    <xf numFmtId="0" fontId="4" fillId="0" borderId="159" xfId="0" applyFont="1" applyBorder="1" applyAlignment="1">
      <alignment vertical="center" wrapText="1"/>
    </xf>
    <xf numFmtId="0" fontId="39" fillId="3" borderId="170" xfId="0" applyFont="1" applyFill="1" applyBorder="1" applyProtection="1">
      <alignment vertical="center"/>
      <protection locked="0"/>
    </xf>
    <xf numFmtId="0" fontId="0" fillId="0" borderId="19" xfId="0" applyBorder="1">
      <alignment vertical="center"/>
    </xf>
    <xf numFmtId="0" fontId="0" fillId="0" borderId="0" xfId="0" applyAlignment="1">
      <alignment horizontal="center" vertical="center" wrapText="1"/>
    </xf>
    <xf numFmtId="0" fontId="0" fillId="0" borderId="38" xfId="0" applyBorder="1" applyAlignment="1">
      <alignment horizontal="center" vertical="center" wrapText="1"/>
    </xf>
    <xf numFmtId="0" fontId="4" fillId="0" borderId="0" xfId="0" applyFont="1" applyAlignment="1" applyProtection="1">
      <alignment horizontal="center" vertical="center"/>
      <protection locked="0"/>
    </xf>
    <xf numFmtId="0" fontId="44" fillId="0" borderId="0" xfId="0" applyFont="1" applyAlignment="1">
      <alignment horizontal="center" vertical="center"/>
    </xf>
    <xf numFmtId="0" fontId="15" fillId="0" borderId="0" xfId="0" applyFont="1" applyAlignment="1">
      <alignment horizontal="center" vertical="center"/>
    </xf>
    <xf numFmtId="6" fontId="3" fillId="0" borderId="185" xfId="0" applyNumberFormat="1" applyFont="1" applyBorder="1">
      <alignment vertical="center"/>
    </xf>
    <xf numFmtId="0" fontId="3" fillId="0" borderId="187" xfId="0" applyFont="1" applyBorder="1">
      <alignment vertical="center"/>
    </xf>
    <xf numFmtId="0" fontId="3" fillId="0" borderId="188" xfId="0" applyFont="1" applyBorder="1">
      <alignment vertical="center"/>
    </xf>
    <xf numFmtId="6" fontId="3" fillId="0" borderId="191" xfId="0" applyNumberFormat="1" applyFont="1" applyBorder="1">
      <alignment vertical="center"/>
    </xf>
    <xf numFmtId="194" fontId="4" fillId="0" borderId="0" xfId="0" applyNumberFormat="1" applyFont="1">
      <alignment vertical="center"/>
    </xf>
    <xf numFmtId="0" fontId="3" fillId="0" borderId="192" xfId="0" applyFont="1" applyBorder="1" applyAlignment="1">
      <alignment horizontal="center" vertical="center" wrapText="1"/>
    </xf>
    <xf numFmtId="0" fontId="3" fillId="0" borderId="193" xfId="0" applyFont="1" applyBorder="1" applyAlignment="1">
      <alignment vertical="center" wrapText="1"/>
    </xf>
    <xf numFmtId="6" fontId="3" fillId="0" borderId="196" xfId="0" applyNumberFormat="1" applyFont="1" applyBorder="1">
      <alignment vertical="center"/>
    </xf>
    <xf numFmtId="6" fontId="3" fillId="0" borderId="189" xfId="0" applyNumberFormat="1" applyFont="1" applyBorder="1">
      <alignment vertical="center"/>
    </xf>
    <xf numFmtId="6" fontId="3" fillId="0" borderId="200" xfId="0" applyNumberFormat="1" applyFont="1" applyBorder="1">
      <alignment vertical="center"/>
    </xf>
    <xf numFmtId="0" fontId="3" fillId="0" borderId="67" xfId="0" applyFont="1" applyBorder="1" applyAlignment="1">
      <alignment vertical="center" wrapText="1"/>
    </xf>
    <xf numFmtId="6" fontId="3" fillId="0" borderId="202" xfId="0" applyNumberFormat="1" applyFont="1" applyBorder="1">
      <alignment vertical="center"/>
    </xf>
    <xf numFmtId="6" fontId="3" fillId="0" borderId="203" xfId="0" applyNumberFormat="1" applyFont="1" applyBorder="1">
      <alignment vertical="center"/>
    </xf>
    <xf numFmtId="6" fontId="47" fillId="0" borderId="203" xfId="0" applyNumberFormat="1" applyFont="1" applyBorder="1">
      <alignment vertical="center"/>
    </xf>
    <xf numFmtId="6" fontId="47" fillId="0" borderId="205" xfId="0" applyNumberFormat="1" applyFont="1" applyBorder="1">
      <alignment vertical="center"/>
    </xf>
    <xf numFmtId="0" fontId="3" fillId="0" borderId="0" xfId="0" applyFont="1">
      <alignment vertical="center"/>
    </xf>
    <xf numFmtId="0" fontId="3" fillId="0" borderId="0" xfId="0" applyFont="1" applyAlignment="1">
      <alignment vertical="center" wrapText="1"/>
    </xf>
    <xf numFmtId="0" fontId="5" fillId="0" borderId="5" xfId="2" applyFont="1" applyBorder="1" applyAlignment="1">
      <alignment horizontal="center" vertical="center" shrinkToFit="1"/>
    </xf>
    <xf numFmtId="0" fontId="5" fillId="0" borderId="52" xfId="2" applyFont="1" applyBorder="1" applyAlignment="1">
      <alignment horizontal="center" vertical="center" wrapText="1" shrinkToFit="1"/>
    </xf>
    <xf numFmtId="6" fontId="3" fillId="0" borderId="206" xfId="0" applyNumberFormat="1" applyFont="1" applyBorder="1">
      <alignment vertical="center"/>
    </xf>
    <xf numFmtId="0" fontId="50" fillId="0" borderId="1" xfId="0" applyFont="1" applyBorder="1">
      <alignment vertical="center"/>
    </xf>
    <xf numFmtId="0" fontId="50" fillId="10" borderId="1" xfId="0" applyFont="1" applyFill="1" applyBorder="1">
      <alignment vertical="center"/>
    </xf>
    <xf numFmtId="0" fontId="50" fillId="0" borderId="1" xfId="0" applyFont="1" applyBorder="1" applyAlignment="1">
      <alignment vertical="center" wrapText="1"/>
    </xf>
    <xf numFmtId="0" fontId="50" fillId="10" borderId="1" xfId="0" applyFont="1" applyFill="1" applyBorder="1" applyAlignment="1">
      <alignment vertical="center" wrapText="1"/>
    </xf>
    <xf numFmtId="0" fontId="50" fillId="0" borderId="209" xfId="0" applyFont="1" applyBorder="1">
      <alignment vertical="center"/>
    </xf>
    <xf numFmtId="0" fontId="50" fillId="10" borderId="209" xfId="0" applyFont="1" applyFill="1" applyBorder="1">
      <alignment vertical="center"/>
    </xf>
    <xf numFmtId="0" fontId="50" fillId="0" borderId="8" xfId="0" applyFont="1" applyBorder="1">
      <alignment vertical="center"/>
    </xf>
    <xf numFmtId="0" fontId="50" fillId="11" borderId="8" xfId="0" applyFont="1" applyFill="1" applyBorder="1">
      <alignment vertical="center"/>
    </xf>
    <xf numFmtId="2" fontId="50" fillId="11" borderId="8" xfId="0" applyNumberFormat="1" applyFont="1" applyFill="1" applyBorder="1">
      <alignment vertical="center"/>
    </xf>
    <xf numFmtId="38" fontId="50" fillId="11" borderId="8" xfId="1" applyFont="1" applyFill="1" applyBorder="1">
      <alignment vertical="center"/>
    </xf>
    <xf numFmtId="0" fontId="50" fillId="11" borderId="1" xfId="0" applyFont="1" applyFill="1" applyBorder="1">
      <alignment vertical="center"/>
    </xf>
    <xf numFmtId="2" fontId="50" fillId="11" borderId="1" xfId="0" applyNumberFormat="1" applyFont="1" applyFill="1" applyBorder="1">
      <alignment vertical="center"/>
    </xf>
    <xf numFmtId="38" fontId="50" fillId="11" borderId="1" xfId="1" applyFont="1" applyFill="1" applyBorder="1">
      <alignment vertical="center"/>
    </xf>
    <xf numFmtId="0" fontId="50" fillId="0" borderId="0" xfId="0" applyFont="1">
      <alignment vertical="center"/>
    </xf>
    <xf numFmtId="0" fontId="50" fillId="0" borderId="0" xfId="0" applyFont="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7" xfId="0" applyBorder="1" applyAlignment="1">
      <alignment vertical="center" wrapText="1"/>
    </xf>
    <xf numFmtId="0" fontId="0" fillId="0" borderId="5"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8" xfId="0" applyBorder="1" applyAlignment="1">
      <alignment vertical="center" wrapText="1"/>
    </xf>
    <xf numFmtId="0" fontId="0" fillId="0" borderId="56" xfId="0" applyBorder="1" applyAlignment="1">
      <alignment vertical="center" wrapText="1"/>
    </xf>
    <xf numFmtId="0" fontId="0" fillId="0" borderId="38" xfId="0" applyBorder="1" applyAlignment="1">
      <alignment vertical="center" wrapText="1"/>
    </xf>
    <xf numFmtId="0" fontId="0" fillId="0" borderId="39" xfId="0" applyBorder="1" applyAlignment="1">
      <alignment vertical="center" wrapText="1"/>
    </xf>
    <xf numFmtId="0" fontId="0" fillId="0" borderId="6" xfId="0" applyBorder="1">
      <alignment vertical="center"/>
    </xf>
    <xf numFmtId="0" fontId="0" fillId="11" borderId="6" xfId="0" applyFill="1" applyBorder="1">
      <alignment vertical="center"/>
    </xf>
    <xf numFmtId="0" fontId="0" fillId="11" borderId="1" xfId="0" applyFill="1" applyBorder="1">
      <alignment vertical="center"/>
    </xf>
    <xf numFmtId="0" fontId="0" fillId="0" borderId="7" xfId="0" applyBorder="1">
      <alignment vertical="center"/>
    </xf>
    <xf numFmtId="0" fontId="0" fillId="0" borderId="8" xfId="0" applyBorder="1">
      <alignment vertical="center"/>
    </xf>
    <xf numFmtId="0" fontId="0" fillId="12" borderId="7" xfId="0" applyFill="1" applyBorder="1">
      <alignment vertical="center"/>
    </xf>
    <xf numFmtId="0" fontId="0" fillId="0" borderId="9" xfId="0" applyBorder="1">
      <alignment vertical="center"/>
    </xf>
    <xf numFmtId="0" fontId="0" fillId="0" borderId="0" xfId="0" applyAlignment="1">
      <alignment vertical="center" wrapText="1"/>
    </xf>
    <xf numFmtId="38" fontId="50" fillId="0" borderId="1" xfId="1" applyFont="1" applyFill="1" applyBorder="1">
      <alignment vertical="center"/>
    </xf>
    <xf numFmtId="38" fontId="50" fillId="0" borderId="8" xfId="1" applyFont="1" applyFill="1" applyBorder="1">
      <alignment vertical="center"/>
    </xf>
    <xf numFmtId="6" fontId="4" fillId="3" borderId="74" xfId="1" applyNumberFormat="1" applyFont="1" applyFill="1" applyBorder="1" applyAlignment="1" applyProtection="1">
      <alignment horizontal="right" vertical="center"/>
      <protection locked="0"/>
    </xf>
    <xf numFmtId="0" fontId="4" fillId="0" borderId="115" xfId="0" applyFont="1" applyBorder="1" applyAlignment="1">
      <alignment horizontal="center" vertical="center" wrapText="1"/>
    </xf>
    <xf numFmtId="0" fontId="4" fillId="0" borderId="210" xfId="0" applyFont="1" applyBorder="1" applyAlignment="1">
      <alignment vertical="center" wrapText="1"/>
    </xf>
    <xf numFmtId="3" fontId="0" fillId="0" borderId="0" xfId="0" applyNumberFormat="1">
      <alignment vertical="center"/>
    </xf>
    <xf numFmtId="196" fontId="4" fillId="6" borderId="40" xfId="0" applyNumberFormat="1" applyFont="1" applyFill="1" applyBorder="1" applyAlignment="1">
      <alignment horizontal="right" vertical="center"/>
    </xf>
    <xf numFmtId="2" fontId="4" fillId="0" borderId="0" xfId="0" applyNumberFormat="1" applyFont="1" applyAlignment="1">
      <alignment horizontal="right" vertical="center"/>
    </xf>
    <xf numFmtId="0" fontId="0" fillId="0" borderId="1" xfId="0" applyBorder="1" applyAlignment="1">
      <alignment horizontal="center" vertical="center" wrapText="1"/>
    </xf>
    <xf numFmtId="0" fontId="4" fillId="0" borderId="117" xfId="0" applyFont="1" applyBorder="1" applyAlignment="1">
      <alignment horizontal="center" vertical="center" wrapText="1"/>
    </xf>
    <xf numFmtId="0" fontId="30" fillId="0" borderId="1" xfId="0" applyFont="1" applyBorder="1" applyAlignment="1" applyProtection="1">
      <alignment horizontal="center" vertical="center" wrapText="1" shrinkToFit="1"/>
      <protection locked="0"/>
    </xf>
    <xf numFmtId="0" fontId="30" fillId="10" borderId="1" xfId="0" applyFont="1" applyFill="1" applyBorder="1" applyAlignment="1" applyProtection="1">
      <alignment horizontal="center" vertical="center" wrapText="1" shrinkToFit="1"/>
      <protection locked="0"/>
    </xf>
    <xf numFmtId="0" fontId="4" fillId="0" borderId="1" xfId="0" applyFont="1" applyBorder="1" applyAlignment="1">
      <alignment horizontal="center" vertical="center" wrapText="1"/>
    </xf>
    <xf numFmtId="183" fontId="30" fillId="0" borderId="1" xfId="0" applyNumberFormat="1" applyFont="1" applyBorder="1" applyAlignment="1" applyProtection="1">
      <alignment horizontal="center" vertical="center" shrinkToFit="1"/>
      <protection locked="0"/>
    </xf>
    <xf numFmtId="183" fontId="30" fillId="10" borderId="1" xfId="0" applyNumberFormat="1" applyFont="1" applyFill="1" applyBorder="1" applyAlignment="1" applyProtection="1">
      <alignment horizontal="center" vertical="center" shrinkToFit="1"/>
      <protection locked="0"/>
    </xf>
    <xf numFmtId="183" fontId="4" fillId="0" borderId="1" xfId="0" applyNumberFormat="1" applyFont="1" applyBorder="1" applyAlignment="1" applyProtection="1">
      <alignment horizontal="center" vertical="center" shrinkToFit="1"/>
      <protection locked="0"/>
    </xf>
    <xf numFmtId="184" fontId="30" fillId="0" borderId="1" xfId="0" applyNumberFormat="1" applyFont="1" applyBorder="1" applyAlignment="1" applyProtection="1">
      <alignment horizontal="center" vertical="center" shrinkToFit="1"/>
      <protection locked="0"/>
    </xf>
    <xf numFmtId="0" fontId="4" fillId="10" borderId="1" xfId="0" applyFont="1" applyFill="1" applyBorder="1" applyAlignment="1">
      <alignment horizontal="center" vertical="center" wrapText="1"/>
    </xf>
    <xf numFmtId="183" fontId="0" fillId="0" borderId="1" xfId="0" applyNumberFormat="1" applyBorder="1" applyAlignment="1">
      <alignment horizontal="center" vertical="center"/>
    </xf>
    <xf numFmtId="0" fontId="0" fillId="0" borderId="8" xfId="0" applyBorder="1" applyAlignment="1">
      <alignment horizontal="center" vertical="center" wrapText="1"/>
    </xf>
    <xf numFmtId="0" fontId="30" fillId="0" borderId="0" xfId="5" applyFont="1" applyAlignment="1">
      <alignment vertical="center" wrapText="1"/>
    </xf>
    <xf numFmtId="0" fontId="4" fillId="0" borderId="0" xfId="0" applyFont="1" applyAlignment="1">
      <alignment vertical="center" shrinkToFit="1"/>
    </xf>
    <xf numFmtId="0" fontId="22" fillId="0" borderId="0" xfId="3" applyFont="1" applyAlignment="1">
      <alignment horizontal="center" vertical="center" shrinkToFit="1"/>
    </xf>
    <xf numFmtId="0" fontId="4" fillId="10" borderId="4" xfId="0" applyFont="1" applyFill="1" applyBorder="1" applyAlignment="1">
      <alignment horizontal="center" vertical="center"/>
    </xf>
    <xf numFmtId="0" fontId="4" fillId="0" borderId="85" xfId="0" applyFont="1" applyBorder="1" applyAlignment="1" applyProtection="1">
      <alignment horizontal="center" vertical="center" shrinkToFit="1"/>
      <protection locked="0"/>
    </xf>
    <xf numFmtId="0" fontId="4" fillId="0" borderId="6" xfId="0" applyFont="1" applyBorder="1" applyAlignment="1" applyProtection="1">
      <alignment horizontal="center" vertical="center" shrinkToFit="1"/>
      <protection locked="0"/>
    </xf>
    <xf numFmtId="0" fontId="11" fillId="0" borderId="1" xfId="0" applyFont="1" applyBorder="1" applyAlignment="1" applyProtection="1">
      <alignment horizontal="center" vertical="center" wrapText="1" shrinkToFit="1"/>
      <protection locked="0"/>
    </xf>
    <xf numFmtId="0" fontId="4" fillId="0" borderId="1" xfId="0" applyFont="1" applyBorder="1" applyAlignment="1" applyProtection="1">
      <alignment horizontal="center" vertical="center" wrapText="1" shrinkToFit="1"/>
      <protection locked="0"/>
    </xf>
    <xf numFmtId="0" fontId="4" fillId="0" borderId="61" xfId="0" applyFont="1" applyBorder="1" applyAlignment="1" applyProtection="1">
      <alignment horizontal="center" vertical="center" wrapText="1" shrinkToFit="1"/>
      <protection locked="0"/>
    </xf>
    <xf numFmtId="0" fontId="30" fillId="0" borderId="1" xfId="5" applyFont="1" applyBorder="1" applyAlignment="1">
      <alignment horizontal="center" vertical="center" wrapText="1"/>
    </xf>
    <xf numFmtId="0" fontId="0" fillId="0" borderId="6" xfId="0" applyBorder="1" applyAlignment="1">
      <alignment horizontal="center" vertical="center" wrapText="1"/>
    </xf>
    <xf numFmtId="0" fontId="4" fillId="0" borderId="1" xfId="0" applyFont="1" applyBorder="1" applyAlignment="1" applyProtection="1">
      <alignment horizontal="center" vertical="center" shrinkToFit="1"/>
      <protection locked="0"/>
    </xf>
    <xf numFmtId="0" fontId="4" fillId="0" borderId="0" xfId="0" applyFont="1" applyAlignment="1" applyProtection="1">
      <alignment horizontal="left" vertical="center" shrinkToFit="1"/>
      <protection locked="0"/>
    </xf>
    <xf numFmtId="183" fontId="30" fillId="0" borderId="0" xfId="0" applyNumberFormat="1" applyFont="1" applyAlignment="1" applyProtection="1">
      <alignment horizontal="center" vertical="center" shrinkToFit="1"/>
      <protection locked="0"/>
    </xf>
    <xf numFmtId="184" fontId="30" fillId="0" borderId="0" xfId="0" applyNumberFormat="1" applyFont="1" applyAlignment="1" applyProtection="1">
      <alignment horizontal="center" vertical="center" shrinkToFit="1"/>
      <protection locked="0"/>
    </xf>
    <xf numFmtId="0" fontId="4" fillId="10" borderId="2" xfId="0" applyFont="1" applyFill="1" applyBorder="1" applyAlignment="1">
      <alignment horizontal="center" vertical="center"/>
    </xf>
    <xf numFmtId="0" fontId="23" fillId="0" borderId="0" xfId="5" applyAlignment="1">
      <alignment vertical="center" shrinkToFit="1"/>
    </xf>
    <xf numFmtId="0" fontId="34" fillId="0" borderId="0" xfId="0" applyFont="1" applyAlignment="1">
      <alignment vertical="center" wrapText="1"/>
    </xf>
    <xf numFmtId="0" fontId="30" fillId="0" borderId="4" xfId="5" applyFont="1" applyBorder="1" applyAlignment="1">
      <alignment horizontal="center" vertical="center" wrapText="1"/>
    </xf>
    <xf numFmtId="0" fontId="20" fillId="0" borderId="0" xfId="5" applyFont="1" applyAlignment="1">
      <alignment horizontal="center" vertical="center" wrapText="1"/>
    </xf>
    <xf numFmtId="0" fontId="0" fillId="0" borderId="4" xfId="0" applyBorder="1" applyAlignment="1">
      <alignment horizontal="center" vertical="center"/>
    </xf>
    <xf numFmtId="0" fontId="20" fillId="9" borderId="4" xfId="3" applyFont="1" applyFill="1" applyBorder="1" applyAlignment="1">
      <alignment horizontal="center" vertical="center" shrinkToFit="1"/>
    </xf>
    <xf numFmtId="0" fontId="0" fillId="0" borderId="0" xfId="0" applyAlignment="1"/>
    <xf numFmtId="0" fontId="28" fillId="0" borderId="0" xfId="0" applyFont="1" applyAlignment="1"/>
    <xf numFmtId="0" fontId="12" fillId="0" borderId="0" xfId="0" applyFont="1" applyAlignment="1"/>
    <xf numFmtId="0" fontId="53" fillId="0" borderId="0" xfId="0" applyFont="1" applyAlignment="1"/>
    <xf numFmtId="0" fontId="12" fillId="4" borderId="1" xfId="0" applyFont="1" applyFill="1" applyBorder="1" applyAlignment="1">
      <alignment horizontal="center" vertical="center"/>
    </xf>
    <xf numFmtId="0" fontId="12" fillId="4" borderId="1" xfId="0" applyFont="1" applyFill="1" applyBorder="1" applyAlignment="1">
      <alignment horizontal="center" vertical="center" wrapText="1"/>
    </xf>
    <xf numFmtId="0" fontId="33" fillId="0" borderId="5" xfId="0" applyFont="1" applyBorder="1" applyAlignment="1">
      <alignment vertical="center" shrinkToFit="1"/>
    </xf>
    <xf numFmtId="0" fontId="36" fillId="0" borderId="86" xfId="0" applyFont="1" applyBorder="1" applyAlignment="1">
      <alignment vertical="center" shrinkToFit="1"/>
    </xf>
    <xf numFmtId="0" fontId="37" fillId="0" borderId="102" xfId="0" applyFont="1" applyBorder="1" applyAlignment="1">
      <alignment vertical="center" wrapText="1" shrinkToFit="1"/>
    </xf>
    <xf numFmtId="187" fontId="30" fillId="0" borderId="101" xfId="0" applyNumberFormat="1" applyFont="1" applyBorder="1" applyAlignment="1" applyProtection="1">
      <alignment horizontal="center" vertical="center" shrinkToFit="1"/>
      <protection locked="0"/>
    </xf>
    <xf numFmtId="0" fontId="12" fillId="4" borderId="2" xfId="0" applyFont="1" applyFill="1" applyBorder="1" applyAlignment="1">
      <alignment horizontal="center" vertical="center"/>
    </xf>
    <xf numFmtId="186" fontId="30" fillId="0" borderId="100" xfId="0" applyNumberFormat="1" applyFont="1" applyBorder="1" applyAlignment="1" applyProtection="1">
      <alignment horizontal="center" vertical="center" shrinkToFit="1"/>
      <protection locked="0"/>
    </xf>
    <xf numFmtId="183" fontId="30" fillId="0" borderId="50" xfId="0" applyNumberFormat="1" applyFont="1" applyBorder="1" applyAlignment="1" applyProtection="1">
      <alignment horizontal="center" vertical="center" shrinkToFit="1"/>
      <protection locked="0"/>
    </xf>
    <xf numFmtId="49" fontId="20" fillId="0" borderId="0" xfId="3" applyNumberFormat="1" applyFont="1" applyAlignment="1">
      <alignment horizontal="center" vertical="center" shrinkToFit="1"/>
    </xf>
    <xf numFmtId="0" fontId="4" fillId="10" borderId="0" xfId="0" applyFont="1" applyFill="1" applyAlignment="1">
      <alignment horizontal="center" vertical="center"/>
    </xf>
    <xf numFmtId="0" fontId="4" fillId="10" borderId="0" xfId="5" applyFont="1" applyFill="1" applyAlignment="1">
      <alignment horizontal="center" vertical="center"/>
    </xf>
    <xf numFmtId="0" fontId="0" fillId="0" borderId="0" xfId="0" applyAlignment="1">
      <alignment horizontal="center" vertical="center"/>
    </xf>
    <xf numFmtId="0" fontId="4" fillId="0" borderId="0" xfId="0" applyFont="1" applyAlignment="1" applyProtection="1">
      <alignment horizontal="center" vertical="center" shrinkToFit="1"/>
      <protection locked="0"/>
    </xf>
    <xf numFmtId="0" fontId="4" fillId="0" borderId="0" xfId="0" applyFont="1" applyAlignment="1" applyProtection="1">
      <alignment horizontal="center" vertical="center" wrapText="1" shrinkToFit="1"/>
      <protection locked="0"/>
    </xf>
    <xf numFmtId="0" fontId="4" fillId="10" borderId="0" xfId="0" applyFont="1" applyFill="1" applyAlignment="1">
      <alignment horizontal="center" vertical="center" wrapText="1"/>
    </xf>
    <xf numFmtId="0" fontId="11" fillId="0" borderId="0" xfId="0" applyFont="1" applyAlignment="1" applyProtection="1">
      <alignment horizontal="center" vertical="center" wrapText="1" shrinkToFit="1"/>
      <protection locked="0"/>
    </xf>
    <xf numFmtId="0" fontId="30" fillId="0" borderId="0" xfId="5" applyFont="1" applyAlignment="1">
      <alignment horizontal="center" vertical="center" wrapText="1"/>
    </xf>
    <xf numFmtId="0" fontId="4" fillId="0" borderId="0" xfId="0" applyFont="1" applyAlignment="1">
      <alignment horizontal="center" vertical="center" shrinkToFit="1"/>
    </xf>
    <xf numFmtId="38" fontId="20" fillId="0" borderId="0" xfId="4" applyFont="1" applyFill="1" applyAlignment="1" applyProtection="1">
      <alignment horizontal="center" vertical="center" wrapText="1" shrinkToFit="1"/>
    </xf>
    <xf numFmtId="38" fontId="20" fillId="0" borderId="0" xfId="4" applyFont="1" applyFill="1" applyAlignment="1" applyProtection="1">
      <alignment horizontal="center" vertical="center"/>
    </xf>
    <xf numFmtId="38" fontId="20" fillId="0" borderId="38" xfId="4" applyFont="1" applyFill="1" applyBorder="1" applyAlignment="1" applyProtection="1">
      <alignment horizontal="center" vertical="center" shrinkToFit="1"/>
    </xf>
    <xf numFmtId="38" fontId="20" fillId="0" borderId="0" xfId="4" applyFont="1" applyFill="1" applyBorder="1" applyAlignment="1" applyProtection="1">
      <alignment horizontal="center" vertical="center" shrinkToFit="1"/>
    </xf>
    <xf numFmtId="183" fontId="0" fillId="0" borderId="0" xfId="0" applyNumberFormat="1" applyAlignment="1">
      <alignment horizontal="center" vertical="center"/>
    </xf>
    <xf numFmtId="0" fontId="4" fillId="0" borderId="1" xfId="0" applyFont="1" applyBorder="1" applyAlignment="1" applyProtection="1">
      <alignment horizontal="left" vertical="center" wrapText="1" shrinkToFit="1"/>
      <protection locked="0"/>
    </xf>
    <xf numFmtId="0" fontId="24" fillId="0" borderId="57" xfId="5" applyFont="1" applyBorder="1" applyAlignment="1">
      <alignment horizontal="center" vertical="center"/>
    </xf>
    <xf numFmtId="0" fontId="20" fillId="0" borderId="8" xfId="3" applyFont="1" applyBorder="1" applyAlignment="1">
      <alignment horizontal="center" vertical="center" shrinkToFit="1"/>
    </xf>
    <xf numFmtId="197" fontId="4" fillId="6" borderId="104" xfId="0" applyNumberFormat="1" applyFont="1" applyFill="1" applyBorder="1" applyAlignment="1">
      <alignment horizontal="right" vertical="center"/>
    </xf>
    <xf numFmtId="0" fontId="30" fillId="0" borderId="1" xfId="0" applyFont="1" applyBorder="1" applyAlignment="1" applyProtection="1">
      <alignment horizontal="center" vertical="center" shrinkToFit="1"/>
      <protection locked="0"/>
    </xf>
    <xf numFmtId="0" fontId="30" fillId="10" borderId="1" xfId="0" applyFont="1" applyFill="1" applyBorder="1" applyAlignment="1" applyProtection="1">
      <alignment horizontal="center" vertical="center" shrinkToFit="1"/>
      <protection locked="0"/>
    </xf>
    <xf numFmtId="0" fontId="23" fillId="0" borderId="8" xfId="5" applyBorder="1" applyAlignment="1">
      <alignment horizontal="center" vertical="center"/>
    </xf>
    <xf numFmtId="0" fontId="31" fillId="0" borderId="1" xfId="5" applyFont="1" applyBorder="1" applyAlignment="1">
      <alignment horizontal="center" vertical="center" shrinkToFit="1"/>
    </xf>
    <xf numFmtId="0" fontId="23" fillId="0" borderId="1" xfId="5" applyBorder="1" applyAlignment="1">
      <alignment horizontal="center" vertical="center" shrinkToFit="1"/>
    </xf>
    <xf numFmtId="0" fontId="4" fillId="3" borderId="51" xfId="0" applyFont="1" applyFill="1" applyBorder="1" applyAlignment="1" applyProtection="1">
      <alignment horizontal="right" vertical="center"/>
      <protection locked="0"/>
    </xf>
    <xf numFmtId="177" fontId="4" fillId="3" borderId="223" xfId="0" applyNumberFormat="1" applyFont="1" applyFill="1" applyBorder="1" applyProtection="1">
      <alignment vertical="center"/>
      <protection locked="0"/>
    </xf>
    <xf numFmtId="0" fontId="4" fillId="6" borderId="224" xfId="0" applyFont="1" applyFill="1" applyBorder="1" applyAlignment="1">
      <alignment horizontal="left" vertical="center"/>
    </xf>
    <xf numFmtId="197" fontId="4" fillId="6" borderId="224" xfId="0" applyNumberFormat="1" applyFont="1" applyFill="1" applyBorder="1" applyAlignment="1">
      <alignment horizontal="right" vertical="center"/>
    </xf>
    <xf numFmtId="193" fontId="4" fillId="6" borderId="224" xfId="0" applyNumberFormat="1" applyFont="1" applyFill="1" applyBorder="1" applyAlignment="1">
      <alignment horizontal="right" vertical="center"/>
    </xf>
    <xf numFmtId="177" fontId="4" fillId="3" borderId="223" xfId="0" applyNumberFormat="1" applyFont="1" applyFill="1" applyBorder="1" applyAlignment="1" applyProtection="1">
      <alignment horizontal="right" vertical="center"/>
      <protection locked="0"/>
    </xf>
    <xf numFmtId="189" fontId="4" fillId="6" borderId="224" xfId="0" applyNumberFormat="1" applyFont="1" applyFill="1" applyBorder="1" applyAlignment="1">
      <alignment horizontal="right" vertical="center"/>
    </xf>
    <xf numFmtId="177" fontId="4" fillId="3" borderId="225" xfId="0" applyNumberFormat="1" applyFont="1" applyFill="1" applyBorder="1" applyAlignment="1" applyProtection="1">
      <alignment horizontal="right" vertical="center"/>
      <protection locked="0"/>
    </xf>
    <xf numFmtId="189" fontId="4" fillId="3" borderId="224" xfId="0" applyNumberFormat="1" applyFont="1" applyFill="1" applyBorder="1" applyAlignment="1" applyProtection="1">
      <alignment horizontal="right" vertical="center"/>
      <protection locked="0"/>
    </xf>
    <xf numFmtId="0" fontId="4" fillId="3" borderId="222" xfId="0" applyFont="1" applyFill="1" applyBorder="1" applyAlignment="1" applyProtection="1">
      <alignment horizontal="right" vertical="center"/>
      <protection locked="0"/>
    </xf>
    <xf numFmtId="49" fontId="4" fillId="3" borderId="226" xfId="0" applyNumberFormat="1" applyFont="1" applyFill="1" applyBorder="1" applyAlignment="1" applyProtection="1">
      <alignment horizontal="right" vertical="center"/>
      <protection locked="0"/>
    </xf>
    <xf numFmtId="0" fontId="4" fillId="4" borderId="227" xfId="0" applyFont="1" applyFill="1" applyBorder="1" applyAlignment="1" applyProtection="1">
      <alignment horizontal="left" vertical="center"/>
      <protection locked="0"/>
    </xf>
    <xf numFmtId="0" fontId="4" fillId="4" borderId="179" xfId="0" applyFont="1" applyFill="1" applyBorder="1" applyAlignment="1" applyProtection="1">
      <alignment horizontal="left" vertical="center" wrapText="1"/>
      <protection locked="0"/>
    </xf>
    <xf numFmtId="177" fontId="4" fillId="3" borderId="228" xfId="0" applyNumberFormat="1" applyFont="1" applyFill="1" applyBorder="1" applyAlignment="1" applyProtection="1">
      <alignment horizontal="right" vertical="center"/>
      <protection locked="0"/>
    </xf>
    <xf numFmtId="2" fontId="4" fillId="4" borderId="221" xfId="0" applyNumberFormat="1" applyFont="1" applyFill="1" applyBorder="1" applyAlignment="1" applyProtection="1">
      <alignment horizontal="right" vertical="center"/>
      <protection locked="0"/>
    </xf>
    <xf numFmtId="177" fontId="4" fillId="3" borderId="230" xfId="0" applyNumberFormat="1" applyFont="1" applyFill="1" applyBorder="1" applyAlignment="1" applyProtection="1">
      <alignment horizontal="right" vertical="center"/>
      <protection locked="0"/>
    </xf>
    <xf numFmtId="177" fontId="4" fillId="3" borderId="231" xfId="0" applyNumberFormat="1" applyFont="1" applyFill="1" applyBorder="1" applyAlignment="1" applyProtection="1">
      <alignment horizontal="right" vertical="center"/>
      <protection locked="0"/>
    </xf>
    <xf numFmtId="49" fontId="4" fillId="3" borderId="227" xfId="0" applyNumberFormat="1" applyFont="1" applyFill="1" applyBorder="1" applyAlignment="1" applyProtection="1">
      <alignment horizontal="right" vertical="center"/>
      <protection locked="0"/>
    </xf>
    <xf numFmtId="189" fontId="4" fillId="3" borderId="104" xfId="0" applyNumberFormat="1" applyFont="1" applyFill="1" applyBorder="1" applyAlignment="1" applyProtection="1">
      <alignment horizontal="right" vertical="center"/>
      <protection locked="0"/>
    </xf>
    <xf numFmtId="0" fontId="4" fillId="4" borderId="232" xfId="0" applyFont="1" applyFill="1" applyBorder="1" applyAlignment="1" applyProtection="1">
      <alignment horizontal="right" vertical="center"/>
      <protection locked="0"/>
    </xf>
    <xf numFmtId="189" fontId="4" fillId="6" borderId="227" xfId="0" applyNumberFormat="1" applyFont="1" applyFill="1" applyBorder="1" applyAlignment="1">
      <alignment horizontal="right" vertical="center"/>
    </xf>
    <xf numFmtId="0" fontId="4" fillId="3" borderId="227" xfId="0" applyFont="1" applyFill="1" applyBorder="1" applyAlignment="1" applyProtection="1">
      <alignment horizontal="right" vertical="center"/>
      <protection locked="0"/>
    </xf>
    <xf numFmtId="49" fontId="4" fillId="3" borderId="179" xfId="0" applyNumberFormat="1" applyFont="1" applyFill="1" applyBorder="1" applyAlignment="1" applyProtection="1">
      <alignment horizontal="right" vertical="center"/>
      <protection locked="0"/>
    </xf>
    <xf numFmtId="0" fontId="4" fillId="3" borderId="233" xfId="0" applyFont="1" applyFill="1" applyBorder="1" applyAlignment="1" applyProtection="1">
      <alignment horizontal="right" vertical="center"/>
      <protection locked="0"/>
    </xf>
    <xf numFmtId="0" fontId="4" fillId="3" borderId="229" xfId="0" applyFont="1" applyFill="1" applyBorder="1" applyAlignment="1" applyProtection="1">
      <alignment horizontal="right" vertical="center"/>
      <protection locked="0"/>
    </xf>
    <xf numFmtId="0" fontId="4" fillId="3" borderId="234" xfId="0" applyFont="1" applyFill="1" applyBorder="1" applyAlignment="1" applyProtection="1">
      <alignment horizontal="right" vertical="center"/>
      <protection locked="0"/>
    </xf>
    <xf numFmtId="0" fontId="4" fillId="4" borderId="229" xfId="0" applyFont="1" applyFill="1" applyBorder="1" applyAlignment="1" applyProtection="1">
      <alignment horizontal="right" vertical="center"/>
      <protection locked="0"/>
    </xf>
    <xf numFmtId="0" fontId="4" fillId="6" borderId="77" xfId="0" applyFont="1" applyFill="1" applyBorder="1" applyAlignment="1">
      <alignment horizontal="left" vertical="center"/>
    </xf>
    <xf numFmtId="197" fontId="4" fillId="6" borderId="77" xfId="0" applyNumberFormat="1" applyFont="1" applyFill="1" applyBorder="1" applyAlignment="1">
      <alignment horizontal="right" vertical="center"/>
    </xf>
    <xf numFmtId="193" fontId="4" fillId="6" borderId="77" xfId="0" applyNumberFormat="1" applyFont="1" applyFill="1" applyBorder="1" applyAlignment="1">
      <alignment horizontal="right" vertical="center"/>
    </xf>
    <xf numFmtId="189" fontId="4" fillId="6" borderId="77" xfId="0" applyNumberFormat="1" applyFont="1" applyFill="1" applyBorder="1" applyAlignment="1">
      <alignment horizontal="right" vertical="center"/>
    </xf>
    <xf numFmtId="0" fontId="4" fillId="4" borderId="79" xfId="0" applyFont="1" applyFill="1" applyBorder="1" applyAlignment="1" applyProtection="1">
      <alignment horizontal="right" vertical="center"/>
      <protection locked="0"/>
    </xf>
    <xf numFmtId="2" fontId="4" fillId="6" borderId="77" xfId="0" applyNumberFormat="1" applyFont="1" applyFill="1" applyBorder="1" applyAlignment="1">
      <alignment horizontal="right" vertical="center"/>
    </xf>
    <xf numFmtId="0" fontId="4" fillId="4" borderId="226" xfId="0" applyFont="1" applyFill="1" applyBorder="1" applyAlignment="1" applyProtection="1">
      <alignment horizontal="left" vertical="center" wrapText="1"/>
      <protection locked="0"/>
    </xf>
    <xf numFmtId="0" fontId="10" fillId="0" borderId="35" xfId="0" applyFont="1" applyBorder="1">
      <alignment vertical="center"/>
    </xf>
    <xf numFmtId="177" fontId="4" fillId="3" borderId="78" xfId="0" applyNumberFormat="1" applyFont="1" applyFill="1" applyBorder="1" applyProtection="1">
      <alignment vertical="center"/>
      <protection locked="0"/>
    </xf>
    <xf numFmtId="177" fontId="4" fillId="3" borderId="237" xfId="0" applyNumberFormat="1" applyFont="1" applyFill="1" applyBorder="1" applyProtection="1">
      <alignment vertical="center"/>
      <protection locked="0"/>
    </xf>
    <xf numFmtId="0" fontId="4" fillId="4" borderId="238" xfId="0" applyFont="1" applyFill="1" applyBorder="1" applyAlignment="1" applyProtection="1">
      <alignment horizontal="left" vertical="center" wrapText="1"/>
      <protection locked="0"/>
    </xf>
    <xf numFmtId="0" fontId="4" fillId="6" borderId="239" xfId="0" applyFont="1" applyFill="1" applyBorder="1" applyAlignment="1">
      <alignment horizontal="left" vertical="center"/>
    </xf>
    <xf numFmtId="197" fontId="4" fillId="6" borderId="239" xfId="0" applyNumberFormat="1" applyFont="1" applyFill="1" applyBorder="1" applyAlignment="1">
      <alignment horizontal="right" vertical="center"/>
    </xf>
    <xf numFmtId="177" fontId="4" fillId="3" borderId="240" xfId="0" applyNumberFormat="1" applyFont="1" applyFill="1" applyBorder="1" applyAlignment="1" applyProtection="1">
      <alignment horizontal="right" vertical="center"/>
      <protection locked="0"/>
    </xf>
    <xf numFmtId="193" fontId="4" fillId="6" borderId="239" xfId="0" applyNumberFormat="1" applyFont="1" applyFill="1" applyBorder="1" applyAlignment="1">
      <alignment horizontal="right" vertical="center"/>
    </xf>
    <xf numFmtId="177" fontId="4" fillId="3" borderId="237" xfId="0" applyNumberFormat="1" applyFont="1" applyFill="1" applyBorder="1" applyAlignment="1" applyProtection="1">
      <alignment horizontal="right" vertical="center"/>
      <protection locked="0"/>
    </xf>
    <xf numFmtId="189" fontId="4" fillId="6" borderId="239" xfId="0" applyNumberFormat="1" applyFont="1" applyFill="1" applyBorder="1" applyAlignment="1">
      <alignment horizontal="right" vertical="center"/>
    </xf>
    <xf numFmtId="177" fontId="4" fillId="3" borderId="242" xfId="0" applyNumberFormat="1" applyFont="1" applyFill="1" applyBorder="1" applyAlignment="1" applyProtection="1">
      <alignment horizontal="right" vertical="center"/>
      <protection locked="0"/>
    </xf>
    <xf numFmtId="0" fontId="4" fillId="4" borderId="238" xfId="0" applyFont="1" applyFill="1" applyBorder="1" applyAlignment="1" applyProtection="1">
      <alignment horizontal="right" vertical="center"/>
      <protection locked="0"/>
    </xf>
    <xf numFmtId="2" fontId="4" fillId="6" borderId="239" xfId="0" applyNumberFormat="1" applyFont="1" applyFill="1" applyBorder="1" applyAlignment="1">
      <alignment horizontal="right" vertical="center"/>
    </xf>
    <xf numFmtId="177" fontId="4" fillId="3" borderId="241" xfId="0" applyNumberFormat="1" applyFont="1" applyFill="1" applyBorder="1" applyAlignment="1" applyProtection="1">
      <alignment horizontal="right" vertical="center"/>
      <protection locked="0"/>
    </xf>
    <xf numFmtId="49" fontId="4" fillId="3" borderId="236" xfId="0" applyNumberFormat="1" applyFont="1" applyFill="1" applyBorder="1" applyAlignment="1" applyProtection="1">
      <alignment horizontal="right" vertical="center"/>
      <protection locked="0"/>
    </xf>
    <xf numFmtId="189" fontId="4" fillId="3" borderId="239" xfId="0" applyNumberFormat="1" applyFont="1" applyFill="1" applyBorder="1" applyAlignment="1" applyProtection="1">
      <alignment horizontal="right" vertical="center"/>
      <protection locked="0"/>
    </xf>
    <xf numFmtId="2" fontId="4" fillId="3" borderId="234" xfId="0" applyNumberFormat="1" applyFont="1" applyFill="1" applyBorder="1" applyAlignment="1" applyProtection="1">
      <alignment horizontal="right" vertical="center"/>
      <protection locked="0"/>
    </xf>
    <xf numFmtId="0" fontId="4" fillId="4" borderId="243" xfId="0" applyFont="1" applyFill="1" applyBorder="1" applyAlignment="1" applyProtection="1">
      <alignment horizontal="left" vertical="center"/>
      <protection locked="0"/>
    </xf>
    <xf numFmtId="177" fontId="4" fillId="3" borderId="127" xfId="0" applyNumberFormat="1" applyFont="1" applyFill="1" applyBorder="1" applyAlignment="1" applyProtection="1">
      <alignment horizontal="right" vertical="center"/>
      <protection locked="0"/>
    </xf>
    <xf numFmtId="0" fontId="4" fillId="0" borderId="1" xfId="0" applyFont="1" applyBorder="1" applyAlignment="1">
      <alignment horizontal="center" vertical="center"/>
    </xf>
    <xf numFmtId="0" fontId="4" fillId="10" borderId="1" xfId="0" applyFont="1" applyFill="1" applyBorder="1" applyAlignment="1">
      <alignment horizontal="left" vertical="center"/>
    </xf>
    <xf numFmtId="0" fontId="4" fillId="10" borderId="4" xfId="0" applyFont="1" applyFill="1" applyBorder="1" applyAlignment="1">
      <alignment horizontal="left" vertical="center"/>
    </xf>
    <xf numFmtId="57" fontId="0" fillId="0" borderId="1" xfId="0" applyNumberFormat="1" applyBorder="1" applyAlignment="1">
      <alignment horizontal="center" vertical="center"/>
    </xf>
    <xf numFmtId="0" fontId="4" fillId="0" borderId="85" xfId="0" applyFont="1" applyBorder="1" applyAlignment="1" applyProtection="1">
      <alignment horizontal="left" vertical="center" shrinkToFit="1"/>
      <protection locked="0"/>
    </xf>
    <xf numFmtId="0" fontId="4" fillId="0" borderId="6" xfId="0" applyFont="1" applyBorder="1" applyAlignment="1" applyProtection="1">
      <alignment horizontal="left" vertical="center" shrinkToFit="1"/>
      <protection locked="0"/>
    </xf>
    <xf numFmtId="0" fontId="4" fillId="10" borderId="1" xfId="0" applyFont="1" applyFill="1" applyBorder="1" applyAlignment="1">
      <alignment horizontal="left" vertical="center" wrapText="1"/>
    </xf>
    <xf numFmtId="0" fontId="12" fillId="10" borderId="1" xfId="0" applyFont="1" applyFill="1" applyBorder="1" applyAlignment="1">
      <alignment horizontal="center" vertical="center"/>
    </xf>
    <xf numFmtId="0" fontId="30" fillId="0" borderId="1" xfId="0" applyFont="1" applyBorder="1" applyAlignment="1">
      <alignment horizontal="center" vertical="center"/>
    </xf>
    <xf numFmtId="55" fontId="0" fillId="0" borderId="1" xfId="0" applyNumberFormat="1" applyBorder="1" applyAlignment="1">
      <alignment horizontal="center" vertical="center"/>
    </xf>
    <xf numFmtId="0" fontId="11" fillId="0" borderId="1" xfId="0" applyFont="1" applyBorder="1" applyAlignment="1" applyProtection="1">
      <alignment vertical="center" wrapText="1" shrinkToFit="1"/>
      <protection locked="0"/>
    </xf>
    <xf numFmtId="0" fontId="4" fillId="0" borderId="1" xfId="0" applyFont="1" applyBorder="1" applyAlignment="1" applyProtection="1">
      <alignment vertical="center" wrapText="1" shrinkToFit="1"/>
      <protection locked="0"/>
    </xf>
    <xf numFmtId="0" fontId="4" fillId="0" borderId="61" xfId="0" applyFont="1" applyBorder="1" applyAlignment="1" applyProtection="1">
      <alignment vertical="center" wrapText="1" shrinkToFit="1"/>
      <protection locked="0"/>
    </xf>
    <xf numFmtId="0" fontId="4" fillId="0" borderId="1" xfId="0" applyFont="1" applyBorder="1">
      <alignment vertical="center"/>
    </xf>
    <xf numFmtId="0" fontId="0" fillId="0" borderId="100" xfId="0" applyBorder="1" applyAlignment="1">
      <alignment horizontal="center" vertical="center" shrinkToFit="1"/>
    </xf>
    <xf numFmtId="0" fontId="0" fillId="0" borderId="101" xfId="0" applyBorder="1" applyAlignment="1">
      <alignment horizontal="center" vertical="center" shrinkToFit="1"/>
    </xf>
    <xf numFmtId="0" fontId="0" fillId="0" borderId="103" xfId="0" applyBorder="1" applyAlignment="1">
      <alignment horizontal="center" vertical="center" shrinkToFit="1"/>
    </xf>
    <xf numFmtId="188" fontId="30" fillId="0" borderId="100" xfId="0" applyNumberFormat="1" applyFont="1" applyBorder="1" applyAlignment="1" applyProtection="1">
      <alignment horizontal="center" vertical="center" shrinkToFit="1"/>
      <protection locked="0"/>
    </xf>
    <xf numFmtId="183" fontId="30" fillId="0" borderId="103" xfId="0" applyNumberFormat="1" applyFont="1" applyBorder="1" applyAlignment="1" applyProtection="1">
      <alignment horizontal="center" vertical="center" shrinkToFit="1"/>
      <protection locked="0"/>
    </xf>
    <xf numFmtId="0" fontId="15" fillId="0" borderId="0" xfId="5" applyFont="1"/>
    <xf numFmtId="198" fontId="31" fillId="0" borderId="1" xfId="5" applyNumberFormat="1" applyFont="1" applyBorder="1" applyAlignment="1">
      <alignment horizontal="center" vertical="center" shrinkToFit="1"/>
    </xf>
    <xf numFmtId="198" fontId="23" fillId="0" borderId="1" xfId="5" applyNumberFormat="1" applyBorder="1" applyAlignment="1">
      <alignment horizontal="center" vertical="center" shrinkToFit="1"/>
    </xf>
    <xf numFmtId="0" fontId="10" fillId="0" borderId="0" xfId="0" applyFont="1" applyAlignment="1">
      <alignment vertical="center" wrapText="1"/>
    </xf>
    <xf numFmtId="0" fontId="39" fillId="3" borderId="170" xfId="0" applyFont="1" applyFill="1" applyBorder="1">
      <alignment vertical="center"/>
    </xf>
    <xf numFmtId="0" fontId="4" fillId="3" borderId="79" xfId="0" applyFont="1" applyFill="1" applyBorder="1" applyAlignment="1" applyProtection="1">
      <alignment horizontal="right" vertical="center"/>
      <protection locked="0"/>
    </xf>
    <xf numFmtId="0" fontId="4" fillId="3" borderId="84" xfId="0" applyFont="1" applyFill="1" applyBorder="1" applyAlignment="1" applyProtection="1">
      <alignment horizontal="right" vertical="center"/>
      <protection locked="0"/>
    </xf>
    <xf numFmtId="0" fontId="4" fillId="0" borderId="4" xfId="0" applyFont="1" applyBorder="1" applyAlignment="1">
      <alignment horizontal="center" vertical="center"/>
    </xf>
    <xf numFmtId="0" fontId="0" fillId="11" borderId="4" xfId="0" applyFill="1" applyBorder="1" applyAlignment="1">
      <alignment horizontal="center" vertical="center"/>
    </xf>
    <xf numFmtId="183" fontId="30" fillId="11" borderId="1" xfId="0" applyNumberFormat="1" applyFont="1" applyFill="1" applyBorder="1" applyAlignment="1" applyProtection="1">
      <alignment horizontal="center" vertical="center" shrinkToFit="1"/>
      <protection locked="0"/>
    </xf>
    <xf numFmtId="0" fontId="4" fillId="11" borderId="1" xfId="0" applyFont="1" applyFill="1" applyBorder="1" applyAlignment="1">
      <alignment horizontal="center" vertical="center"/>
    </xf>
    <xf numFmtId="0" fontId="4" fillId="11" borderId="2" xfId="0" applyFont="1" applyFill="1" applyBorder="1" applyAlignment="1">
      <alignment horizontal="center" vertical="center"/>
    </xf>
    <xf numFmtId="0" fontId="30" fillId="11" borderId="1" xfId="0" applyFont="1" applyFill="1" applyBorder="1" applyAlignment="1" applyProtection="1">
      <alignment horizontal="center" vertical="center" shrinkToFit="1"/>
      <protection locked="0"/>
    </xf>
    <xf numFmtId="189" fontId="4" fillId="3" borderId="227" xfId="0" applyNumberFormat="1" applyFont="1" applyFill="1" applyBorder="1" applyProtection="1">
      <alignment vertical="center"/>
      <protection locked="0"/>
    </xf>
    <xf numFmtId="189" fontId="4" fillId="3" borderId="222" xfId="0" applyNumberFormat="1" applyFont="1" applyFill="1" applyBorder="1" applyProtection="1">
      <alignment vertical="center"/>
      <protection locked="0"/>
    </xf>
    <xf numFmtId="189" fontId="4" fillId="3" borderId="43" xfId="0" applyNumberFormat="1" applyFont="1" applyFill="1" applyBorder="1" applyProtection="1">
      <alignment vertical="center"/>
      <protection locked="0"/>
    </xf>
    <xf numFmtId="189" fontId="4" fillId="3" borderId="76" xfId="0" applyNumberFormat="1" applyFont="1" applyFill="1" applyBorder="1" applyProtection="1">
      <alignment vertical="center"/>
      <protection locked="0"/>
    </xf>
    <xf numFmtId="189" fontId="4" fillId="3" borderId="236" xfId="0" applyNumberFormat="1" applyFont="1" applyFill="1" applyBorder="1" applyProtection="1">
      <alignment vertical="center"/>
      <protection locked="0"/>
    </xf>
    <xf numFmtId="181" fontId="4" fillId="6" borderId="129" xfId="0" applyNumberFormat="1" applyFont="1" applyFill="1" applyBorder="1">
      <alignment vertical="center"/>
    </xf>
    <xf numFmtId="181" fontId="4" fillId="6" borderId="133" xfId="0" applyNumberFormat="1" applyFont="1" applyFill="1" applyBorder="1">
      <alignment vertical="center"/>
    </xf>
    <xf numFmtId="0" fontId="5" fillId="0" borderId="6" xfId="2" applyFont="1" applyBorder="1" applyAlignment="1">
      <alignment horizontal="center" vertical="center" wrapText="1"/>
    </xf>
    <xf numFmtId="0" fontId="5" fillId="0" borderId="7" xfId="2" applyFont="1" applyBorder="1" applyAlignment="1">
      <alignment horizontal="center" vertical="center" wrapText="1"/>
    </xf>
    <xf numFmtId="0" fontId="5" fillId="0" borderId="139" xfId="2" applyFont="1" applyBorder="1" applyAlignment="1">
      <alignment horizontal="center" vertical="center" wrapText="1"/>
    </xf>
    <xf numFmtId="0" fontId="5" fillId="0" borderId="14" xfId="2" applyFont="1" applyBorder="1" applyAlignment="1">
      <alignment horizontal="center" vertical="center" textRotation="255"/>
    </xf>
    <xf numFmtId="0" fontId="5" fillId="0" borderId="20" xfId="2" applyFont="1" applyBorder="1" applyAlignment="1">
      <alignment horizontal="center" vertical="center" textRotation="255"/>
    </xf>
    <xf numFmtId="0" fontId="5" fillId="0" borderId="22" xfId="2" applyFont="1" applyBorder="1" applyAlignment="1">
      <alignment horizontal="center" vertical="center" textRotation="255"/>
    </xf>
    <xf numFmtId="0" fontId="5" fillId="0" borderId="138" xfId="2" applyFont="1" applyBorder="1" applyAlignment="1">
      <alignment horizontal="center" vertical="center" wrapText="1"/>
    </xf>
    <xf numFmtId="0" fontId="5" fillId="0" borderId="1" xfId="2" applyFont="1" applyBorder="1" applyAlignment="1">
      <alignment horizontal="center" vertical="center"/>
    </xf>
    <xf numFmtId="0" fontId="5" fillId="2" borderId="138" xfId="2" applyFont="1" applyFill="1" applyBorder="1" applyAlignment="1">
      <alignment horizontal="left" vertical="center" shrinkToFit="1"/>
    </xf>
    <xf numFmtId="0" fontId="5" fillId="2" borderId="18" xfId="2" applyFont="1" applyFill="1" applyBorder="1" applyAlignment="1">
      <alignment horizontal="left" vertical="center" shrinkToFit="1"/>
    </xf>
    <xf numFmtId="0" fontId="5" fillId="3" borderId="1" xfId="2" applyFont="1" applyFill="1" applyBorder="1" applyAlignment="1" applyProtection="1">
      <alignment horizontal="left" vertical="center" shrinkToFit="1"/>
      <protection locked="0"/>
    </xf>
    <xf numFmtId="0" fontId="5" fillId="3" borderId="21" xfId="2" applyFont="1" applyFill="1" applyBorder="1" applyAlignment="1" applyProtection="1">
      <alignment horizontal="left" vertical="center" shrinkToFit="1"/>
      <protection locked="0"/>
    </xf>
    <xf numFmtId="176" fontId="5" fillId="3" borderId="1" xfId="2" applyNumberFormat="1" applyFont="1" applyFill="1" applyBorder="1" applyAlignment="1" applyProtection="1">
      <alignment horizontal="left" vertical="center" shrinkToFit="1"/>
      <protection locked="0"/>
    </xf>
    <xf numFmtId="176" fontId="5" fillId="3" borderId="21" xfId="2" applyNumberFormat="1" applyFont="1" applyFill="1" applyBorder="1" applyAlignment="1" applyProtection="1">
      <alignment horizontal="left" vertical="center" shrinkToFit="1"/>
      <protection locked="0"/>
    </xf>
    <xf numFmtId="176" fontId="5" fillId="3" borderId="33" xfId="2" applyNumberFormat="1" applyFont="1" applyFill="1" applyBorder="1" applyAlignment="1" applyProtection="1">
      <alignment horizontal="left" vertical="center" shrinkToFit="1"/>
      <protection locked="0"/>
    </xf>
    <xf numFmtId="176" fontId="5" fillId="3" borderId="34" xfId="2" applyNumberFormat="1" applyFont="1" applyFill="1" applyBorder="1" applyAlignment="1" applyProtection="1">
      <alignment horizontal="left" vertical="center" shrinkToFit="1"/>
      <protection locked="0"/>
    </xf>
    <xf numFmtId="176" fontId="5" fillId="3" borderId="6" xfId="2" applyNumberFormat="1" applyFont="1" applyFill="1" applyBorder="1" applyAlignment="1" applyProtection="1">
      <alignment horizontal="left" vertical="center" shrinkToFit="1"/>
      <protection locked="0"/>
    </xf>
    <xf numFmtId="176" fontId="5" fillId="3" borderId="74" xfId="2" applyNumberFormat="1" applyFont="1" applyFill="1" applyBorder="1" applyAlignment="1" applyProtection="1">
      <alignment horizontal="left" vertical="center" shrinkToFit="1"/>
      <protection locked="0"/>
    </xf>
    <xf numFmtId="190" fontId="4" fillId="6" borderId="58" xfId="1" applyNumberFormat="1" applyFont="1" applyFill="1" applyBorder="1" applyAlignment="1" applyProtection="1">
      <alignment horizontal="center" vertical="center"/>
    </xf>
    <xf numFmtId="190" fontId="4" fillId="6" borderId="59" xfId="1" applyNumberFormat="1" applyFont="1" applyFill="1" applyBorder="1" applyAlignment="1" applyProtection="1">
      <alignment horizontal="center" vertical="center"/>
    </xf>
    <xf numFmtId="190" fontId="4" fillId="6" borderId="60" xfId="1" applyNumberFormat="1" applyFont="1" applyFill="1" applyBorder="1" applyAlignment="1" applyProtection="1">
      <alignment horizontal="center" vertical="center"/>
    </xf>
    <xf numFmtId="0" fontId="4" fillId="4" borderId="178" xfId="0" applyFont="1" applyFill="1" applyBorder="1" applyAlignment="1" applyProtection="1">
      <alignment horizontal="center" vertical="center" wrapText="1"/>
      <protection locked="0"/>
    </xf>
    <xf numFmtId="0" fontId="4" fillId="4" borderId="23" xfId="0" applyFont="1" applyFill="1" applyBorder="1" applyAlignment="1" applyProtection="1">
      <alignment horizontal="center" vertical="center" wrapText="1"/>
      <protection locked="0"/>
    </xf>
    <xf numFmtId="0" fontId="4" fillId="4" borderId="235" xfId="0" applyFont="1" applyFill="1" applyBorder="1" applyAlignment="1" applyProtection="1">
      <alignment horizontal="center" vertical="center" wrapText="1"/>
      <protection locked="0"/>
    </xf>
    <xf numFmtId="0" fontId="4" fillId="13" borderId="14" xfId="0" applyFont="1" applyFill="1" applyBorder="1" applyAlignment="1">
      <alignment horizontal="center" vertical="center" wrapText="1"/>
    </xf>
    <xf numFmtId="0" fontId="4" fillId="13" borderId="20" xfId="0" applyFont="1" applyFill="1" applyBorder="1" applyAlignment="1">
      <alignment horizontal="center" vertical="center" wrapText="1"/>
    </xf>
    <xf numFmtId="0" fontId="4" fillId="13" borderId="22" xfId="0" applyFont="1" applyFill="1" applyBorder="1" applyAlignment="1">
      <alignment horizontal="center" vertical="center" wrapText="1"/>
    </xf>
    <xf numFmtId="0" fontId="4" fillId="13" borderId="42" xfId="0" applyFont="1" applyFill="1" applyBorder="1" applyAlignment="1">
      <alignment horizontal="center" vertical="center" wrapText="1"/>
    </xf>
    <xf numFmtId="0" fontId="4" fillId="13" borderId="43" xfId="0" applyFont="1" applyFill="1" applyBorder="1" applyAlignment="1">
      <alignment horizontal="center" vertical="center" wrapText="1"/>
    </xf>
    <xf numFmtId="0" fontId="4" fillId="13" borderId="44" xfId="0" applyFont="1" applyFill="1" applyBorder="1" applyAlignment="1">
      <alignment horizontal="center" vertical="center" wrapText="1"/>
    </xf>
    <xf numFmtId="0" fontId="4" fillId="13" borderId="45" xfId="0" applyFont="1" applyFill="1" applyBorder="1" applyAlignment="1">
      <alignment horizontal="center" vertical="center" wrapText="1"/>
    </xf>
    <xf numFmtId="0" fontId="4" fillId="13" borderId="46" xfId="0" applyFont="1" applyFill="1" applyBorder="1" applyAlignment="1">
      <alignment horizontal="center" vertical="center" wrapText="1"/>
    </xf>
    <xf numFmtId="0" fontId="4" fillId="13" borderId="47" xfId="0" applyFont="1" applyFill="1" applyBorder="1" applyAlignment="1">
      <alignment horizontal="center" vertical="center" wrapText="1"/>
    </xf>
    <xf numFmtId="0" fontId="4" fillId="13" borderId="127" xfId="0" applyFont="1" applyFill="1" applyBorder="1" applyAlignment="1">
      <alignment horizontal="center" vertical="center" wrapText="1"/>
    </xf>
    <xf numFmtId="0" fontId="4" fillId="13" borderId="64" xfId="0" applyFont="1" applyFill="1" applyBorder="1" applyAlignment="1">
      <alignment horizontal="center" vertical="center" wrapText="1"/>
    </xf>
    <xf numFmtId="0" fontId="4" fillId="13" borderId="220" xfId="0" applyFont="1" applyFill="1" applyBorder="1" applyAlignment="1">
      <alignment horizontal="center" vertical="center" wrapText="1"/>
    </xf>
    <xf numFmtId="0" fontId="4" fillId="5" borderId="58" xfId="0" applyFont="1" applyFill="1" applyBorder="1" applyAlignment="1">
      <alignment horizontal="center" vertical="center" textRotation="255"/>
    </xf>
    <xf numFmtId="0" fontId="4" fillId="5" borderId="59" xfId="0" applyFont="1" applyFill="1" applyBorder="1" applyAlignment="1">
      <alignment horizontal="center" vertical="center" textRotation="255"/>
    </xf>
    <xf numFmtId="0" fontId="4" fillId="5" borderId="60" xfId="0" applyFont="1" applyFill="1" applyBorder="1" applyAlignment="1">
      <alignment horizontal="center" vertical="center" textRotation="255"/>
    </xf>
    <xf numFmtId="0" fontId="4" fillId="5" borderId="25" xfId="0" applyFont="1" applyFill="1" applyBorder="1" applyAlignment="1">
      <alignment vertical="top" wrapText="1"/>
    </xf>
    <xf numFmtId="0" fontId="4" fillId="5" borderId="26" xfId="0" applyFont="1" applyFill="1" applyBorder="1" applyAlignment="1">
      <alignment vertical="top" wrapText="1"/>
    </xf>
    <xf numFmtId="0" fontId="4" fillId="5" borderId="32" xfId="0" applyFont="1" applyFill="1" applyBorder="1" applyAlignment="1">
      <alignment vertical="top" wrapText="1"/>
    </xf>
    <xf numFmtId="0" fontId="4" fillId="5" borderId="24" xfId="0" applyFont="1" applyFill="1" applyBorder="1" applyAlignment="1">
      <alignment vertical="top" wrapText="1"/>
    </xf>
    <xf numFmtId="190" fontId="4" fillId="6" borderId="206" xfId="1" applyNumberFormat="1" applyFont="1" applyFill="1" applyBorder="1" applyAlignment="1" applyProtection="1">
      <alignment horizontal="center" vertical="center"/>
    </xf>
    <xf numFmtId="190" fontId="4" fillId="6" borderId="235" xfId="1" applyNumberFormat="1" applyFont="1" applyFill="1" applyBorder="1" applyAlignment="1" applyProtection="1">
      <alignment horizontal="center" vertical="center"/>
    </xf>
    <xf numFmtId="189" fontId="4" fillId="6" borderId="58" xfId="0" applyNumberFormat="1" applyFont="1" applyFill="1" applyBorder="1" applyAlignment="1">
      <alignment horizontal="center" vertical="center"/>
    </xf>
    <xf numFmtId="40" fontId="4" fillId="6" borderId="59" xfId="0" applyNumberFormat="1" applyFont="1" applyFill="1" applyBorder="1" applyAlignment="1">
      <alignment horizontal="center" vertical="center"/>
    </xf>
    <xf numFmtId="40" fontId="4" fillId="6" borderId="60" xfId="0" applyNumberFormat="1" applyFont="1" applyFill="1" applyBorder="1" applyAlignment="1">
      <alignment horizontal="center" vertical="center"/>
    </xf>
    <xf numFmtId="189" fontId="4" fillId="6" borderId="57" xfId="1" applyNumberFormat="1" applyFont="1" applyFill="1" applyBorder="1" applyAlignment="1" applyProtection="1">
      <alignment horizontal="center" vertical="center"/>
    </xf>
    <xf numFmtId="189" fontId="4" fillId="6" borderId="80" xfId="1" applyNumberFormat="1" applyFont="1" applyFill="1" applyBorder="1" applyAlignment="1" applyProtection="1">
      <alignment horizontal="center" vertical="center"/>
    </xf>
    <xf numFmtId="189" fontId="4" fillId="6" borderId="59" xfId="0" applyNumberFormat="1" applyFont="1" applyFill="1" applyBorder="1" applyAlignment="1">
      <alignment horizontal="center" vertical="center"/>
    </xf>
    <xf numFmtId="189" fontId="4" fillId="6" borderId="105" xfId="0" applyNumberFormat="1" applyFont="1" applyFill="1" applyBorder="1" applyAlignment="1">
      <alignment horizontal="center" vertical="center"/>
    </xf>
    <xf numFmtId="189" fontId="4" fillId="6" borderId="60" xfId="0" applyNumberFormat="1" applyFont="1" applyFill="1" applyBorder="1" applyAlignment="1">
      <alignment horizontal="center" vertical="center"/>
    </xf>
    <xf numFmtId="189" fontId="4" fillId="6" borderId="182" xfId="0" applyNumberFormat="1" applyFont="1" applyFill="1" applyBorder="1" applyAlignment="1">
      <alignment horizontal="center" vertical="center"/>
    </xf>
    <xf numFmtId="189" fontId="4" fillId="6" borderId="58" xfId="1" applyNumberFormat="1" applyFont="1" applyFill="1" applyBorder="1" applyAlignment="1" applyProtection="1">
      <alignment horizontal="center" vertical="center"/>
    </xf>
    <xf numFmtId="189" fontId="4" fillId="6" borderId="60" xfId="1" applyNumberFormat="1" applyFont="1" applyFill="1" applyBorder="1" applyAlignment="1" applyProtection="1">
      <alignment horizontal="center" vertical="center"/>
    </xf>
    <xf numFmtId="0" fontId="4" fillId="5" borderId="25" xfId="0" applyFont="1" applyFill="1" applyBorder="1" applyAlignment="1">
      <alignment horizontal="left" vertical="top" wrapText="1"/>
    </xf>
    <xf numFmtId="0" fontId="4" fillId="5" borderId="26" xfId="0" applyFont="1" applyFill="1" applyBorder="1" applyAlignment="1">
      <alignment horizontal="left" vertical="top" wrapText="1"/>
    </xf>
    <xf numFmtId="0" fontId="4" fillId="5" borderId="28"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32" xfId="0" applyFont="1" applyFill="1" applyBorder="1" applyAlignment="1">
      <alignment horizontal="left" vertical="top" wrapText="1"/>
    </xf>
    <xf numFmtId="0" fontId="4" fillId="5" borderId="24" xfId="0" applyFont="1" applyFill="1" applyBorder="1" applyAlignment="1">
      <alignment horizontal="left" vertical="top" wrapText="1"/>
    </xf>
    <xf numFmtId="190" fontId="4" fillId="6" borderId="105" xfId="1" applyNumberFormat="1" applyFont="1" applyFill="1" applyBorder="1" applyAlignment="1" applyProtection="1">
      <alignment horizontal="center" vertical="center"/>
    </xf>
    <xf numFmtId="0" fontId="4" fillId="8" borderId="14" xfId="0" applyFont="1" applyFill="1" applyBorder="1" applyAlignment="1">
      <alignment horizontal="center" vertical="center"/>
    </xf>
    <xf numFmtId="0" fontId="4" fillId="8" borderId="20" xfId="0" applyFont="1" applyFill="1" applyBorder="1" applyAlignment="1">
      <alignment horizontal="center" vertical="center"/>
    </xf>
    <xf numFmtId="0" fontId="4" fillId="8" borderId="22" xfId="0" applyFont="1" applyFill="1" applyBorder="1" applyAlignment="1">
      <alignment horizontal="center" vertical="center"/>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7" borderId="14" xfId="0" applyFont="1" applyFill="1" applyBorder="1" applyAlignment="1">
      <alignment horizontal="center" vertical="center"/>
    </xf>
    <xf numFmtId="0" fontId="4" fillId="7" borderId="20" xfId="0" applyFont="1" applyFill="1" applyBorder="1" applyAlignment="1">
      <alignment horizontal="center" vertical="center"/>
    </xf>
    <xf numFmtId="0" fontId="4" fillId="7" borderId="42" xfId="0" applyFont="1" applyFill="1" applyBorder="1" applyAlignment="1">
      <alignment horizontal="center" vertical="center" wrapText="1"/>
    </xf>
    <xf numFmtId="0" fontId="4" fillId="7" borderId="43" xfId="0" applyFont="1" applyFill="1" applyBorder="1" applyAlignment="1">
      <alignment horizontal="center" vertical="center" wrapText="1"/>
    </xf>
    <xf numFmtId="0" fontId="4" fillId="7" borderId="44"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5" borderId="10" xfId="0" applyFont="1" applyFill="1" applyBorder="1" applyAlignment="1">
      <alignment horizontal="left" vertical="top" wrapText="1"/>
    </xf>
    <xf numFmtId="0" fontId="4" fillId="5" borderId="176" xfId="0" applyFont="1" applyFill="1" applyBorder="1" applyAlignment="1">
      <alignment horizontal="left" vertical="top" wrapText="1"/>
    </xf>
    <xf numFmtId="0" fontId="4" fillId="5" borderId="171" xfId="0" applyFont="1" applyFill="1" applyBorder="1" applyAlignment="1">
      <alignment horizontal="center" vertical="center" textRotation="255" wrapText="1"/>
    </xf>
    <xf numFmtId="0" fontId="4" fillId="5" borderId="172" xfId="0" applyFont="1" applyFill="1" applyBorder="1" applyAlignment="1">
      <alignment horizontal="center" vertical="center" textRotation="255" wrapText="1"/>
    </xf>
    <xf numFmtId="0" fontId="4" fillId="5" borderId="173" xfId="0" applyFont="1" applyFill="1" applyBorder="1" applyAlignment="1">
      <alignment horizontal="center" vertical="center" textRotation="255" wrapText="1"/>
    </xf>
    <xf numFmtId="0" fontId="4" fillId="5" borderId="175" xfId="0" applyFont="1" applyFill="1" applyBorder="1" applyAlignment="1">
      <alignment horizontal="left" vertical="top" wrapText="1"/>
    </xf>
    <xf numFmtId="0" fontId="4" fillId="5" borderId="180" xfId="0" applyFont="1" applyFill="1" applyBorder="1" applyAlignment="1">
      <alignment horizontal="left" vertical="top" wrapText="1"/>
    </xf>
    <xf numFmtId="0" fontId="4" fillId="7" borderId="48" xfId="0" applyFont="1" applyFill="1" applyBorder="1" applyAlignment="1">
      <alignment horizontal="center" vertical="center" wrapText="1"/>
    </xf>
    <xf numFmtId="0" fontId="4" fillId="7" borderId="49" xfId="0" applyFont="1" applyFill="1" applyBorder="1" applyAlignment="1">
      <alignment horizontal="center" vertical="center" wrapText="1"/>
    </xf>
    <xf numFmtId="0" fontId="4" fillId="7" borderId="50" xfId="0" applyFont="1" applyFill="1" applyBorder="1" applyAlignment="1">
      <alignment horizontal="center" vertical="center" wrapText="1"/>
    </xf>
    <xf numFmtId="0" fontId="4" fillId="8" borderId="48" xfId="0" applyFont="1" applyFill="1" applyBorder="1" applyAlignment="1">
      <alignment horizontal="center" vertical="center" wrapText="1"/>
    </xf>
    <xf numFmtId="0" fontId="4" fillId="8" borderId="49" xfId="0" applyFont="1" applyFill="1" applyBorder="1" applyAlignment="1">
      <alignment horizontal="center" vertical="center" wrapText="1"/>
    </xf>
    <xf numFmtId="0" fontId="4" fillId="8" borderId="50" xfId="0" applyFont="1" applyFill="1" applyBorder="1" applyAlignment="1">
      <alignment horizontal="center" vertical="center" wrapText="1"/>
    </xf>
    <xf numFmtId="0" fontId="4" fillId="8" borderId="45" xfId="0" applyFont="1" applyFill="1" applyBorder="1" applyAlignment="1">
      <alignment horizontal="center" vertical="center" wrapText="1"/>
    </xf>
    <xf numFmtId="0" fontId="4" fillId="8" borderId="46" xfId="0" applyFont="1" applyFill="1" applyBorder="1" applyAlignment="1">
      <alignment horizontal="center" vertical="center" wrapText="1"/>
    </xf>
    <xf numFmtId="0" fontId="4" fillId="8" borderId="47" xfId="0" applyFont="1" applyFill="1" applyBorder="1" applyAlignment="1">
      <alignment horizontal="center" vertical="center" wrapText="1"/>
    </xf>
    <xf numFmtId="0" fontId="4" fillId="8" borderId="42" xfId="0" applyFont="1" applyFill="1" applyBorder="1" applyAlignment="1">
      <alignment horizontal="center" vertical="center" wrapText="1"/>
    </xf>
    <xf numFmtId="0" fontId="4" fillId="8" borderId="43" xfId="0" applyFont="1" applyFill="1" applyBorder="1" applyAlignment="1">
      <alignment horizontal="center" vertical="center" wrapText="1"/>
    </xf>
    <xf numFmtId="0" fontId="4" fillId="8" borderId="44" xfId="0" applyFont="1" applyFill="1" applyBorder="1" applyAlignment="1">
      <alignment horizontal="center" vertical="center" wrapText="1"/>
    </xf>
    <xf numFmtId="0" fontId="4" fillId="7" borderId="45" xfId="0" applyFont="1" applyFill="1" applyBorder="1" applyAlignment="1">
      <alignment horizontal="center" vertical="center" wrapText="1"/>
    </xf>
    <xf numFmtId="0" fontId="4" fillId="7" borderId="46" xfId="0" applyFont="1" applyFill="1" applyBorder="1" applyAlignment="1">
      <alignment horizontal="center" vertical="center" wrapText="1"/>
    </xf>
    <xf numFmtId="0" fontId="4" fillId="7" borderId="47" xfId="0" applyFont="1" applyFill="1" applyBorder="1" applyAlignment="1">
      <alignment horizontal="center" vertical="center" wrapText="1"/>
    </xf>
    <xf numFmtId="0" fontId="13" fillId="0" borderId="14" xfId="0" applyFont="1" applyBorder="1" applyAlignment="1">
      <alignment horizontal="center" vertical="center" textRotation="255"/>
    </xf>
    <xf numFmtId="0" fontId="13" fillId="0" borderId="20" xfId="0" applyFont="1" applyBorder="1" applyAlignment="1">
      <alignment horizontal="center" vertical="center" textRotation="255"/>
    </xf>
    <xf numFmtId="0" fontId="13" fillId="0" borderId="22" xfId="0" applyFont="1" applyBorder="1" applyAlignment="1">
      <alignment horizontal="center" vertical="center" textRotation="255"/>
    </xf>
    <xf numFmtId="0" fontId="4" fillId="5" borderId="15" xfId="0" applyFont="1" applyFill="1" applyBorder="1" applyAlignment="1">
      <alignment horizontal="center" vertical="center"/>
    </xf>
    <xf numFmtId="0" fontId="4" fillId="5" borderId="16" xfId="0" applyFont="1" applyFill="1" applyBorder="1" applyAlignment="1">
      <alignment horizontal="center" vertical="center"/>
    </xf>
    <xf numFmtId="0" fontId="4" fillId="5" borderId="17" xfId="0" applyFont="1" applyFill="1" applyBorder="1" applyAlignment="1">
      <alignment horizontal="center" vertical="center"/>
    </xf>
    <xf numFmtId="0" fontId="8" fillId="0" borderId="0" xfId="0" applyFont="1">
      <alignment vertical="center"/>
    </xf>
    <xf numFmtId="0" fontId="4" fillId="7" borderId="2" xfId="0" applyFont="1" applyFill="1" applyBorder="1" applyAlignment="1">
      <alignment horizontal="center" vertical="center"/>
    </xf>
    <xf numFmtId="0" fontId="4" fillId="7" borderId="3" xfId="0" applyFont="1" applyFill="1" applyBorder="1" applyAlignment="1">
      <alignment horizontal="center" vertical="center"/>
    </xf>
    <xf numFmtId="0" fontId="4" fillId="7" borderId="4" xfId="0" applyFont="1" applyFill="1" applyBorder="1" applyAlignment="1">
      <alignment horizontal="center" vertical="center"/>
    </xf>
    <xf numFmtId="0" fontId="4" fillId="13" borderId="178" xfId="0" applyFont="1" applyFill="1" applyBorder="1" applyAlignment="1">
      <alignment horizontal="center" vertical="center"/>
    </xf>
    <xf numFmtId="0" fontId="4" fillId="13" borderId="23" xfId="0" applyFont="1" applyFill="1" applyBorder="1" applyAlignment="1">
      <alignment horizontal="center" vertical="center"/>
    </xf>
    <xf numFmtId="0" fontId="4" fillId="13" borderId="24" xfId="0" applyFont="1" applyFill="1" applyBorder="1" applyAlignment="1">
      <alignment horizontal="center" vertical="center"/>
    </xf>
    <xf numFmtId="0" fontId="4" fillId="8" borderId="2" xfId="0" applyFont="1" applyFill="1" applyBorder="1" applyAlignment="1">
      <alignment horizontal="center" vertical="center"/>
    </xf>
    <xf numFmtId="0" fontId="4" fillId="8" borderId="3" xfId="0" applyFont="1" applyFill="1" applyBorder="1" applyAlignment="1">
      <alignment horizontal="center" vertical="center"/>
    </xf>
    <xf numFmtId="0" fontId="4" fillId="8" borderId="4" xfId="0" applyFont="1" applyFill="1" applyBorder="1" applyAlignment="1">
      <alignment horizontal="center" vertical="center"/>
    </xf>
    <xf numFmtId="190" fontId="4" fillId="6" borderId="80" xfId="1" applyNumberFormat="1" applyFont="1" applyFill="1" applyBorder="1" applyAlignment="1" applyProtection="1">
      <alignment horizontal="center" vertical="center"/>
    </xf>
    <xf numFmtId="190" fontId="4" fillId="6" borderId="203" xfId="1" applyNumberFormat="1" applyFont="1" applyFill="1" applyBorder="1" applyAlignment="1" applyProtection="1">
      <alignment horizontal="center" vertical="center"/>
    </xf>
    <xf numFmtId="0" fontId="4" fillId="5" borderId="25"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26" xfId="0" applyFont="1" applyFill="1" applyBorder="1" applyAlignment="1">
      <alignment horizontal="center" vertical="center"/>
    </xf>
    <xf numFmtId="0" fontId="4" fillId="5" borderId="63" xfId="0" applyFont="1" applyFill="1" applyBorder="1" applyAlignment="1">
      <alignment horizontal="center" vertical="center" wrapText="1"/>
    </xf>
    <xf numFmtId="0" fontId="4" fillId="5" borderId="43" xfId="0" applyFont="1" applyFill="1" applyBorder="1" applyAlignment="1">
      <alignment horizontal="center" vertical="center" wrapText="1"/>
    </xf>
    <xf numFmtId="0" fontId="4" fillId="5" borderId="44" xfId="0" applyFont="1" applyFill="1" applyBorder="1" applyAlignment="1">
      <alignment horizontal="center" vertical="center" wrapText="1"/>
    </xf>
    <xf numFmtId="192" fontId="12" fillId="2" borderId="97" xfId="1" applyNumberFormat="1" applyFont="1" applyFill="1" applyBorder="1" applyAlignment="1" applyProtection="1">
      <alignment horizontal="right" vertical="center"/>
    </xf>
    <xf numFmtId="192" fontId="12" fillId="2" borderId="23" xfId="1" applyNumberFormat="1" applyFont="1" applyFill="1" applyBorder="1" applyAlignment="1" applyProtection="1">
      <alignment horizontal="right" vertical="center"/>
    </xf>
    <xf numFmtId="192" fontId="4" fillId="2" borderId="96" xfId="1" applyNumberFormat="1" applyFont="1" applyFill="1" applyBorder="1" applyProtection="1">
      <alignment vertical="center"/>
    </xf>
    <xf numFmtId="192" fontId="4" fillId="2" borderId="0" xfId="1" applyNumberFormat="1" applyFont="1" applyFill="1" applyBorder="1" applyProtection="1">
      <alignment vertical="center"/>
    </xf>
    <xf numFmtId="0" fontId="4" fillId="0" borderId="118" xfId="0" applyFont="1" applyBorder="1" applyAlignment="1">
      <alignment vertical="center" wrapText="1"/>
    </xf>
    <xf numFmtId="0" fontId="4" fillId="0" borderId="215" xfId="0" applyFont="1" applyBorder="1" applyAlignment="1">
      <alignment vertical="center" wrapText="1"/>
    </xf>
    <xf numFmtId="192" fontId="4" fillId="3" borderId="112" xfId="1" applyNumberFormat="1" applyFont="1" applyFill="1" applyBorder="1" applyAlignment="1" applyProtection="1">
      <alignment horizontal="right" vertical="center"/>
      <protection locked="0"/>
    </xf>
    <xf numFmtId="192" fontId="4" fillId="3" borderId="116" xfId="1" applyNumberFormat="1" applyFont="1" applyFill="1" applyBorder="1" applyAlignment="1" applyProtection="1">
      <alignment horizontal="right" vertical="center"/>
      <protection locked="0"/>
    </xf>
    <xf numFmtId="192" fontId="4" fillId="3" borderId="156" xfId="1" applyNumberFormat="1" applyFont="1" applyFill="1" applyBorder="1" applyAlignment="1" applyProtection="1">
      <alignment horizontal="right" vertical="center"/>
      <protection locked="0"/>
    </xf>
    <xf numFmtId="192" fontId="4" fillId="3" borderId="155" xfId="1" applyNumberFormat="1" applyFont="1" applyFill="1" applyBorder="1" applyAlignment="1" applyProtection="1">
      <alignment horizontal="right" vertical="center"/>
      <protection locked="0"/>
    </xf>
    <xf numFmtId="0" fontId="12" fillId="0" borderId="54" xfId="0" applyFont="1" applyBorder="1">
      <alignment vertical="center"/>
    </xf>
    <xf numFmtId="0" fontId="12" fillId="0" borderId="33" xfId="0" applyFont="1" applyBorder="1">
      <alignment vertical="center"/>
    </xf>
    <xf numFmtId="0" fontId="12" fillId="0" borderId="52" xfId="0" applyFont="1" applyBorder="1">
      <alignment vertical="center"/>
    </xf>
    <xf numFmtId="192" fontId="4" fillId="3" borderId="113" xfId="1" applyNumberFormat="1" applyFont="1" applyFill="1" applyBorder="1" applyAlignment="1" applyProtection="1">
      <alignment horizontal="right" vertical="center"/>
      <protection locked="0"/>
    </xf>
    <xf numFmtId="192" fontId="4" fillId="3" borderId="135" xfId="1" applyNumberFormat="1" applyFont="1" applyFill="1" applyBorder="1" applyAlignment="1" applyProtection="1">
      <alignment horizontal="right" vertical="center"/>
      <protection locked="0"/>
    </xf>
    <xf numFmtId="192" fontId="4" fillId="3" borderId="140" xfId="1" applyNumberFormat="1" applyFont="1" applyFill="1" applyBorder="1" applyAlignment="1" applyProtection="1">
      <alignment horizontal="right" vertical="center"/>
      <protection locked="0"/>
    </xf>
    <xf numFmtId="192" fontId="4" fillId="3" borderId="166" xfId="1" applyNumberFormat="1" applyFont="1" applyFill="1" applyBorder="1" applyAlignment="1" applyProtection="1">
      <alignment horizontal="right" vertical="center"/>
      <protection locked="0"/>
    </xf>
    <xf numFmtId="0" fontId="4" fillId="0" borderId="3" xfId="0" applyFont="1" applyBorder="1" applyAlignment="1">
      <alignment horizontal="left" vertical="center" wrapText="1"/>
    </xf>
    <xf numFmtId="192" fontId="11" fillId="2" borderId="90" xfId="1" applyNumberFormat="1" applyFont="1" applyFill="1" applyBorder="1" applyAlignment="1" applyProtection="1">
      <alignment horizontal="right" vertical="center"/>
    </xf>
    <xf numFmtId="192" fontId="11" fillId="2" borderId="38" xfId="1" applyNumberFormat="1" applyFont="1" applyFill="1" applyBorder="1" applyAlignment="1" applyProtection="1">
      <alignment horizontal="right" vertical="center"/>
    </xf>
    <xf numFmtId="192" fontId="4" fillId="3" borderId="111" xfId="1" applyNumberFormat="1" applyFont="1" applyFill="1" applyBorder="1" applyAlignment="1" applyProtection="1">
      <alignment horizontal="right" vertical="center"/>
      <protection locked="0"/>
    </xf>
    <xf numFmtId="192" fontId="4" fillId="3" borderId="211" xfId="1" applyNumberFormat="1" applyFont="1" applyFill="1" applyBorder="1" applyAlignment="1" applyProtection="1">
      <alignment horizontal="right" vertical="center"/>
      <protection locked="0"/>
    </xf>
    <xf numFmtId="192" fontId="4" fillId="3" borderId="210" xfId="1" applyNumberFormat="1" applyFont="1" applyFill="1" applyBorder="1" applyAlignment="1" applyProtection="1">
      <alignment horizontal="right" vertical="center"/>
      <protection locked="0"/>
    </xf>
    <xf numFmtId="192" fontId="4" fillId="3" borderId="114" xfId="1" applyNumberFormat="1" applyFont="1" applyFill="1" applyBorder="1" applyAlignment="1" applyProtection="1">
      <alignment horizontal="right" vertical="center"/>
      <protection locked="0"/>
    </xf>
    <xf numFmtId="192" fontId="4" fillId="3" borderId="118" xfId="1" applyNumberFormat="1" applyFont="1" applyFill="1" applyBorder="1" applyAlignment="1" applyProtection="1">
      <alignment horizontal="right" vertical="center"/>
      <protection locked="0"/>
    </xf>
    <xf numFmtId="0" fontId="4" fillId="0" borderId="183" xfId="0" applyFont="1" applyBorder="1" applyAlignment="1">
      <alignment horizontal="center" vertical="center" textRotation="255"/>
    </xf>
    <xf numFmtId="0" fontId="4" fillId="0" borderId="7" xfId="0" applyFont="1" applyBorder="1" applyAlignment="1">
      <alignment horizontal="center" vertical="center" textRotation="255"/>
    </xf>
    <xf numFmtId="192" fontId="40" fillId="2" borderId="109" xfId="1" applyNumberFormat="1" applyFont="1" applyFill="1" applyBorder="1" applyAlignment="1" applyProtection="1">
      <alignment horizontal="right" vertical="center"/>
    </xf>
    <xf numFmtId="192" fontId="40" fillId="2" borderId="92" xfId="1" applyNumberFormat="1" applyFont="1" applyFill="1" applyBorder="1" applyAlignment="1" applyProtection="1">
      <alignment horizontal="right" vertical="center"/>
    </xf>
    <xf numFmtId="0" fontId="4" fillId="0" borderId="38" xfId="0" applyFont="1" applyBorder="1" applyAlignment="1">
      <alignment horizontal="left" vertical="center" wrapText="1"/>
    </xf>
    <xf numFmtId="0" fontId="4" fillId="0" borderId="134" xfId="0" applyFont="1" applyBorder="1" applyAlignment="1">
      <alignment vertical="center" wrapText="1"/>
    </xf>
    <xf numFmtId="0" fontId="4" fillId="0" borderId="135" xfId="0" applyFont="1" applyBorder="1" applyAlignment="1">
      <alignment vertical="center" wrapText="1"/>
    </xf>
    <xf numFmtId="0" fontId="4" fillId="0" borderId="214" xfId="0" applyFont="1" applyBorder="1" applyAlignment="1">
      <alignment vertical="center" wrapText="1"/>
    </xf>
    <xf numFmtId="0" fontId="4" fillId="0" borderId="115" xfId="0" applyFont="1" applyBorder="1" applyAlignment="1">
      <alignment vertical="center" wrapText="1"/>
    </xf>
    <xf numFmtId="0" fontId="4" fillId="0" borderId="210" xfId="0" applyFont="1" applyBorder="1" applyAlignment="1">
      <alignment vertical="center" wrapText="1"/>
    </xf>
    <xf numFmtId="0" fontId="4" fillId="0" borderId="154" xfId="0" applyFont="1" applyBorder="1">
      <alignment vertical="center"/>
    </xf>
    <xf numFmtId="0" fontId="4" fillId="0" borderId="155" xfId="0" applyFont="1" applyBorder="1">
      <alignment vertical="center"/>
    </xf>
    <xf numFmtId="0" fontId="4" fillId="0" borderId="213" xfId="0" applyFont="1" applyBorder="1">
      <alignment vertical="center"/>
    </xf>
    <xf numFmtId="0" fontId="4" fillId="0" borderId="119" xfId="0" applyFont="1" applyBorder="1" applyAlignment="1">
      <alignment vertical="center" wrapText="1"/>
    </xf>
    <xf numFmtId="0" fontId="4" fillId="0" borderId="120" xfId="0" applyFont="1" applyBorder="1" applyAlignment="1">
      <alignment vertical="center" wrapText="1"/>
    </xf>
    <xf numFmtId="0" fontId="4" fillId="0" borderId="169" xfId="0" applyFont="1" applyBorder="1" applyAlignment="1">
      <alignment vertical="center" wrapText="1"/>
    </xf>
    <xf numFmtId="0" fontId="4" fillId="0" borderId="165" xfId="0" applyFont="1" applyBorder="1" applyAlignment="1">
      <alignment vertical="center" wrapText="1"/>
    </xf>
    <xf numFmtId="0" fontId="4" fillId="0" borderId="166" xfId="0" applyFont="1" applyBorder="1" applyAlignment="1">
      <alignment vertical="center" wrapText="1"/>
    </xf>
    <xf numFmtId="0" fontId="4" fillId="0" borderId="212" xfId="0" applyFont="1" applyBorder="1" applyAlignment="1">
      <alignment vertical="center" textRotation="255"/>
    </xf>
    <xf numFmtId="0" fontId="4" fillId="0" borderId="8" xfId="0" applyFont="1" applyBorder="1" applyAlignment="1">
      <alignment vertical="center" textRotation="255"/>
    </xf>
    <xf numFmtId="0" fontId="4" fillId="0" borderId="121" xfId="0" applyFont="1" applyBorder="1" applyAlignment="1">
      <alignment vertical="center" wrapText="1"/>
    </xf>
    <xf numFmtId="0" fontId="4" fillId="0" borderId="211" xfId="0" applyFont="1" applyBorder="1" applyAlignment="1">
      <alignment vertical="center" wrapText="1"/>
    </xf>
    <xf numFmtId="0" fontId="0" fillId="0" borderId="1" xfId="0" applyBorder="1" applyAlignment="1">
      <alignment horizontal="center" vertical="center" textRotation="255"/>
    </xf>
    <xf numFmtId="0" fontId="4" fillId="0" borderId="1" xfId="0" applyFont="1" applyBorder="1" applyAlignment="1">
      <alignment horizontal="center" vertical="center"/>
    </xf>
    <xf numFmtId="0" fontId="4" fillId="3" borderId="94" xfId="0" applyFont="1" applyFill="1" applyBorder="1" applyAlignment="1" applyProtection="1">
      <alignment horizontal="center" vertical="center"/>
      <protection locked="0"/>
    </xf>
    <xf numFmtId="0" fontId="4" fillId="3" borderId="66" xfId="0" applyFont="1" applyFill="1" applyBorder="1" applyAlignment="1" applyProtection="1">
      <alignment horizontal="center" vertical="center"/>
      <protection locked="0"/>
    </xf>
    <xf numFmtId="0" fontId="4" fillId="0" borderId="160" xfId="0" applyFont="1" applyBorder="1">
      <alignment vertical="center"/>
    </xf>
    <xf numFmtId="0" fontId="4" fillId="0" borderId="161" xfId="0" applyFont="1" applyBorder="1">
      <alignment vertical="center"/>
    </xf>
    <xf numFmtId="0" fontId="4" fillId="0" borderId="162" xfId="0" applyFont="1" applyBorder="1">
      <alignment vertical="center"/>
    </xf>
    <xf numFmtId="192" fontId="4" fillId="3" borderId="163" xfId="1" applyNumberFormat="1" applyFont="1" applyFill="1" applyBorder="1" applyAlignment="1" applyProtection="1">
      <alignment horizontal="right" vertical="center"/>
      <protection locked="0"/>
    </xf>
    <xf numFmtId="192" fontId="4" fillId="3" borderId="161" xfId="1" applyNumberFormat="1" applyFont="1" applyFill="1" applyBorder="1" applyAlignment="1" applyProtection="1">
      <alignment horizontal="right" vertical="center"/>
      <protection locked="0"/>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88" xfId="0" applyFont="1" applyBorder="1" applyAlignment="1">
      <alignment horizontal="center" vertical="center"/>
    </xf>
    <xf numFmtId="38" fontId="4" fillId="0" borderId="65" xfId="1" applyFont="1" applyBorder="1" applyAlignment="1" applyProtection="1">
      <alignment horizontal="center" vertical="center"/>
    </xf>
    <xf numFmtId="38" fontId="4" fillId="0" borderId="66" xfId="1" applyFont="1" applyBorder="1" applyAlignment="1" applyProtection="1">
      <alignment horizontal="center" vertical="center"/>
    </xf>
    <xf numFmtId="38" fontId="4" fillId="0" borderId="87" xfId="1" applyFont="1" applyBorder="1" applyAlignment="1" applyProtection="1">
      <alignment horizontal="center" vertical="center"/>
    </xf>
    <xf numFmtId="0" fontId="4" fillId="0" borderId="6" xfId="0" applyFont="1" applyBorder="1" applyAlignment="1">
      <alignment horizontal="center" vertical="center"/>
    </xf>
    <xf numFmtId="0" fontId="4" fillId="0" borderId="116" xfId="0" applyFont="1" applyBorder="1" applyAlignment="1">
      <alignment vertical="center" wrapText="1"/>
    </xf>
    <xf numFmtId="0" fontId="4" fillId="3" borderId="95" xfId="0" applyFont="1" applyFill="1" applyBorder="1" applyAlignment="1" applyProtection="1">
      <alignment horizontal="center" vertical="center"/>
      <protection locked="0"/>
    </xf>
    <xf numFmtId="0" fontId="4" fillId="3" borderId="68" xfId="0" applyFont="1" applyFill="1" applyBorder="1" applyAlignment="1" applyProtection="1">
      <alignment horizontal="center" vertical="center"/>
      <protection locked="0"/>
    </xf>
    <xf numFmtId="0" fontId="4" fillId="0" borderId="9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89" xfId="0" applyFont="1" applyBorder="1" applyAlignment="1">
      <alignment horizontal="center" vertical="center"/>
    </xf>
    <xf numFmtId="0" fontId="0" fillId="0" borderId="14" xfId="0" applyBorder="1" applyAlignment="1">
      <alignment horizontal="center" vertical="center" textRotation="255"/>
    </xf>
    <xf numFmtId="0" fontId="0" fillId="0" borderId="20" xfId="0" applyBorder="1" applyAlignment="1">
      <alignment horizontal="center" vertical="center" textRotation="255"/>
    </xf>
    <xf numFmtId="0" fontId="0" fillId="0" borderId="22" xfId="0" applyBorder="1" applyAlignment="1">
      <alignment horizontal="center" vertical="center" textRotation="255"/>
    </xf>
    <xf numFmtId="0" fontId="4" fillId="0" borderId="122" xfId="0" applyFont="1" applyBorder="1" applyAlignment="1">
      <alignment vertical="center" wrapText="1"/>
    </xf>
    <xf numFmtId="192" fontId="4" fillId="3" borderId="122" xfId="1" applyNumberFormat="1" applyFont="1" applyFill="1" applyBorder="1" applyAlignment="1" applyProtection="1">
      <alignment horizontal="right" vertical="center"/>
      <protection locked="0"/>
    </xf>
    <xf numFmtId="0" fontId="4" fillId="0" borderId="20" xfId="0" applyFont="1" applyBorder="1" applyAlignment="1">
      <alignment horizontal="center" vertical="center" textRotation="255"/>
    </xf>
    <xf numFmtId="0" fontId="4" fillId="0" borderId="22" xfId="0" applyFont="1" applyBorder="1" applyAlignment="1">
      <alignment horizontal="center" vertical="center" textRotation="255"/>
    </xf>
    <xf numFmtId="0" fontId="12" fillId="0" borderId="39" xfId="0" applyFont="1" applyBorder="1">
      <alignment vertical="center"/>
    </xf>
    <xf numFmtId="0" fontId="12" fillId="0" borderId="8" xfId="0" applyFont="1" applyBorder="1">
      <alignment vertical="center"/>
    </xf>
    <xf numFmtId="0" fontId="12" fillId="0" borderId="56" xfId="0" applyFont="1" applyBorder="1">
      <alignment vertical="center"/>
    </xf>
    <xf numFmtId="0" fontId="4" fillId="0" borderId="152" xfId="0" applyFont="1" applyBorder="1" applyAlignment="1">
      <alignment horizontal="center" vertical="center" textRotation="255" wrapText="1"/>
    </xf>
    <xf numFmtId="0" fontId="4" fillId="0" borderId="7" xfId="0" applyFont="1" applyBorder="1" applyAlignment="1">
      <alignment horizontal="center" vertical="center" textRotation="255" wrapText="1"/>
    </xf>
    <xf numFmtId="0" fontId="4" fillId="0" borderId="153" xfId="0" applyFont="1" applyBorder="1" applyAlignment="1">
      <alignment horizontal="center" vertical="center" textRotation="255" wrapText="1"/>
    </xf>
    <xf numFmtId="192" fontId="4" fillId="2" borderId="91" xfId="1" applyNumberFormat="1" applyFont="1" applyFill="1" applyBorder="1" applyProtection="1">
      <alignment vertical="center"/>
    </xf>
    <xf numFmtId="192" fontId="4" fillId="2" borderId="3" xfId="1" applyNumberFormat="1" applyFont="1" applyFill="1" applyBorder="1" applyProtection="1">
      <alignment vertical="center"/>
    </xf>
    <xf numFmtId="192" fontId="4" fillId="2" borderId="90" xfId="1" applyNumberFormat="1" applyFont="1" applyFill="1" applyBorder="1" applyAlignment="1" applyProtection="1">
      <alignment horizontal="right" vertical="center"/>
    </xf>
    <xf numFmtId="192" fontId="4" fillId="2" borderId="38" xfId="1" applyNumberFormat="1" applyFont="1" applyFill="1" applyBorder="1" applyAlignment="1" applyProtection="1">
      <alignment horizontal="right" vertical="center"/>
    </xf>
    <xf numFmtId="0" fontId="4" fillId="0" borderId="39" xfId="0" applyFont="1" applyBorder="1">
      <alignment vertical="center"/>
    </xf>
    <xf numFmtId="0" fontId="4" fillId="0" borderId="8" xfId="0" applyFont="1" applyBorder="1">
      <alignment vertical="center"/>
    </xf>
    <xf numFmtId="0" fontId="4" fillId="0" borderId="56" xfId="0" applyFont="1" applyBorder="1">
      <alignment vertical="center"/>
    </xf>
    <xf numFmtId="192" fontId="40" fillId="2" borderId="90" xfId="1" applyNumberFormat="1" applyFont="1" applyFill="1" applyBorder="1" applyAlignment="1" applyProtection="1">
      <alignment horizontal="right" vertical="center"/>
    </xf>
    <xf numFmtId="192" fontId="40" fillId="2" borderId="38" xfId="1" applyNumberFormat="1" applyFont="1" applyFill="1" applyBorder="1" applyAlignment="1" applyProtection="1">
      <alignment horizontal="right" vertical="center"/>
    </xf>
    <xf numFmtId="0" fontId="4" fillId="3" borderId="98" xfId="0" applyFont="1" applyFill="1" applyBorder="1" applyAlignment="1" applyProtection="1">
      <alignment horizontal="center" vertical="center"/>
      <protection locked="0"/>
    </xf>
    <xf numFmtId="0" fontId="4" fillId="3" borderId="99" xfId="0" applyFont="1" applyFill="1" applyBorder="1" applyAlignment="1" applyProtection="1">
      <alignment horizontal="center" vertical="center"/>
      <protection locked="0"/>
    </xf>
    <xf numFmtId="0" fontId="3" fillId="0" borderId="0" xfId="0" applyFont="1" applyAlignment="1">
      <alignment horizontal="left" vertical="top" wrapText="1"/>
    </xf>
    <xf numFmtId="0" fontId="4" fillId="3" borderId="1" xfId="0" applyFont="1" applyFill="1" applyBorder="1" applyAlignment="1" applyProtection="1">
      <alignment horizontal="left" vertical="center"/>
      <protection locked="0"/>
    </xf>
    <xf numFmtId="192" fontId="12" fillId="2" borderId="108" xfId="1" applyNumberFormat="1" applyFont="1" applyFill="1" applyBorder="1" applyAlignment="1" applyProtection="1">
      <alignment horizontal="right" vertical="center"/>
    </xf>
    <xf numFmtId="0" fontId="4" fillId="0" borderId="165" xfId="0" applyFont="1" applyBorder="1">
      <alignment vertical="center"/>
    </xf>
    <xf numFmtId="0" fontId="4" fillId="0" borderId="167" xfId="0" applyFont="1" applyBorder="1">
      <alignment vertical="center"/>
    </xf>
    <xf numFmtId="0" fontId="4" fillId="0" borderId="19" xfId="0" applyFont="1" applyBorder="1">
      <alignment vertical="center"/>
    </xf>
    <xf numFmtId="0" fontId="4" fillId="0" borderId="168" xfId="0" applyFont="1" applyBorder="1">
      <alignment vertical="center"/>
    </xf>
    <xf numFmtId="0" fontId="4" fillId="0" borderId="119" xfId="0" applyFont="1" applyBorder="1">
      <alignment vertical="center"/>
    </xf>
    <xf numFmtId="0" fontId="4" fillId="0" borderId="169" xfId="0" applyFont="1" applyBorder="1">
      <alignment vertical="center"/>
    </xf>
    <xf numFmtId="0" fontId="4" fillId="0" borderId="158" xfId="0" applyFont="1" applyBorder="1" applyAlignment="1">
      <alignment vertical="center" textRotation="255"/>
    </xf>
    <xf numFmtId="0" fontId="4" fillId="0" borderId="159" xfId="0" applyFont="1" applyBorder="1" applyAlignment="1">
      <alignment vertical="center" textRotation="255"/>
    </xf>
    <xf numFmtId="192" fontId="4" fillId="2" borderId="148" xfId="1" applyNumberFormat="1" applyFont="1" applyFill="1" applyBorder="1" applyProtection="1">
      <alignment vertical="center"/>
    </xf>
    <xf numFmtId="176" fontId="5" fillId="0" borderId="1" xfId="2" applyNumberFormat="1" applyFont="1" applyBorder="1" applyAlignment="1">
      <alignment horizontal="left" vertical="center" shrinkToFit="1"/>
    </xf>
    <xf numFmtId="0" fontId="4" fillId="0" borderId="125" xfId="0" applyFont="1" applyBorder="1" applyAlignment="1">
      <alignment horizontal="center" vertical="center"/>
    </xf>
    <xf numFmtId="0" fontId="4" fillId="0" borderId="143" xfId="0" applyFont="1" applyBorder="1" applyAlignment="1">
      <alignment horizontal="center" vertical="center"/>
    </xf>
    <xf numFmtId="0" fontId="4" fillId="0" borderId="150" xfId="0" applyFont="1" applyBorder="1" applyAlignment="1">
      <alignment horizontal="center" vertical="center"/>
    </xf>
    <xf numFmtId="0" fontId="4" fillId="0" borderId="144" xfId="0" applyFont="1" applyBorder="1" applyAlignment="1">
      <alignment horizontal="center" vertical="center"/>
    </xf>
    <xf numFmtId="192" fontId="4" fillId="2" borderId="107" xfId="1" applyNumberFormat="1" applyFont="1" applyFill="1" applyBorder="1" applyProtection="1">
      <alignment vertical="center"/>
    </xf>
    <xf numFmtId="192" fontId="4" fillId="2" borderId="106" xfId="1" applyNumberFormat="1" applyFont="1" applyFill="1" applyBorder="1" applyAlignment="1" applyProtection="1">
      <alignment horizontal="right" vertical="center"/>
    </xf>
    <xf numFmtId="0" fontId="0" fillId="0" borderId="1" xfId="0" applyBorder="1" applyAlignment="1">
      <alignment horizontal="center" vertical="center"/>
    </xf>
    <xf numFmtId="0" fontId="4" fillId="3" borderId="1" xfId="0" applyFont="1" applyFill="1" applyBorder="1" applyAlignment="1" applyProtection="1">
      <alignment horizontal="center" vertical="center"/>
      <protection locked="0"/>
    </xf>
    <xf numFmtId="192" fontId="4" fillId="3" borderId="215" xfId="1" applyNumberFormat="1" applyFont="1" applyFill="1" applyBorder="1" applyAlignment="1" applyProtection="1">
      <alignment horizontal="right" vertical="center"/>
      <protection locked="0"/>
    </xf>
    <xf numFmtId="0" fontId="18" fillId="13" borderId="75" xfId="0" applyFont="1" applyFill="1" applyBorder="1" applyAlignment="1">
      <alignment horizontal="center" vertical="center"/>
    </xf>
    <xf numFmtId="0" fontId="18" fillId="13" borderId="53" xfId="0" applyFont="1" applyFill="1" applyBorder="1" applyAlignment="1">
      <alignment horizontal="center" vertical="center"/>
    </xf>
    <xf numFmtId="0" fontId="18" fillId="13" borderId="54" xfId="0" applyFont="1" applyFill="1" applyBorder="1" applyAlignment="1">
      <alignment horizontal="center" vertical="center"/>
    </xf>
    <xf numFmtId="0" fontId="11" fillId="8" borderId="70" xfId="0" applyFont="1" applyFill="1" applyBorder="1" applyAlignment="1">
      <alignment horizontal="center" vertical="center"/>
    </xf>
    <xf numFmtId="0" fontId="11" fillId="8" borderId="71" xfId="0" applyFont="1" applyFill="1" applyBorder="1" applyAlignment="1">
      <alignment horizontal="center" vertical="center"/>
    </xf>
    <xf numFmtId="0" fontId="11" fillId="8" borderId="72" xfId="0" applyFont="1" applyFill="1" applyBorder="1" applyAlignment="1">
      <alignment horizontal="center" vertical="center"/>
    </xf>
    <xf numFmtId="0" fontId="11" fillId="7" borderId="41"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4" xfId="0" applyFont="1" applyFill="1" applyBorder="1" applyAlignment="1">
      <alignment horizontal="center" vertical="center"/>
    </xf>
    <xf numFmtId="0" fontId="42" fillId="7" borderId="41" xfId="0" applyFont="1" applyFill="1" applyBorder="1" applyAlignment="1">
      <alignment horizontal="center" vertical="center"/>
    </xf>
    <xf numFmtId="0" fontId="42" fillId="7" borderId="3" xfId="0" applyFont="1" applyFill="1" applyBorder="1" applyAlignment="1">
      <alignment horizontal="center" vertical="center"/>
    </xf>
    <xf numFmtId="0" fontId="42" fillId="7" borderId="4" xfId="0" applyFont="1" applyFill="1" applyBorder="1" applyAlignment="1">
      <alignment horizontal="center" vertical="center"/>
    </xf>
    <xf numFmtId="0" fontId="4" fillId="7" borderId="41"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18" fillId="8" borderId="75" xfId="0" applyFont="1" applyFill="1" applyBorder="1" applyAlignment="1">
      <alignment horizontal="center" vertical="center"/>
    </xf>
    <xf numFmtId="0" fontId="18" fillId="8" borderId="53" xfId="0" applyFont="1" applyFill="1" applyBorder="1" applyAlignment="1">
      <alignment horizontal="center" vertical="center"/>
    </xf>
    <xf numFmtId="0" fontId="18" fillId="8" borderId="54" xfId="0" applyFont="1" applyFill="1" applyBorder="1" applyAlignment="1">
      <alignment horizontal="center" vertical="center"/>
    </xf>
    <xf numFmtId="0" fontId="4" fillId="8" borderId="69" xfId="0" applyFont="1" applyFill="1" applyBorder="1" applyAlignment="1">
      <alignment horizontal="center" vertical="center" wrapText="1"/>
    </xf>
    <xf numFmtId="0" fontId="4" fillId="8" borderId="8" xfId="0" applyFont="1" applyFill="1" applyBorder="1" applyAlignment="1">
      <alignment horizontal="center" vertical="center" wrapText="1"/>
    </xf>
    <xf numFmtId="0" fontId="11" fillId="7" borderId="55" xfId="0" applyFont="1" applyFill="1" applyBorder="1" applyAlignment="1">
      <alignment horizontal="center" vertical="center"/>
    </xf>
    <xf numFmtId="0" fontId="11" fillId="7" borderId="1" xfId="0" applyFont="1" applyFill="1" applyBorder="1" applyAlignment="1">
      <alignment horizontal="center" vertical="center"/>
    </xf>
    <xf numFmtId="0" fontId="18" fillId="7" borderId="36" xfId="0" applyFont="1" applyFill="1" applyBorder="1" applyAlignment="1">
      <alignment horizontal="center" vertical="center"/>
    </xf>
    <xf numFmtId="0" fontId="18" fillId="7" borderId="9" xfId="0" applyFont="1" applyFill="1" applyBorder="1" applyAlignment="1">
      <alignment horizontal="center" vertical="center"/>
    </xf>
    <xf numFmtId="0" fontId="18" fillId="7" borderId="10" xfId="0" applyFont="1" applyFill="1" applyBorder="1" applyAlignment="1">
      <alignment horizontal="center" vertical="center"/>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4" fillId="8" borderId="55"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41"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11" fillId="8" borderId="41" xfId="0" applyFont="1" applyFill="1" applyBorder="1" applyAlignment="1">
      <alignment horizontal="center" vertical="center"/>
    </xf>
    <xf numFmtId="0" fontId="11" fillId="8" borderId="3" xfId="0" applyFont="1" applyFill="1" applyBorder="1" applyAlignment="1">
      <alignment horizontal="center" vertical="center"/>
    </xf>
    <xf numFmtId="0" fontId="11" fillId="8" borderId="4" xfId="0" applyFont="1" applyFill="1" applyBorder="1" applyAlignment="1">
      <alignment horizontal="center" vertical="center"/>
    </xf>
    <xf numFmtId="0" fontId="11" fillId="8" borderId="55" xfId="0" applyFont="1" applyFill="1" applyBorder="1" applyAlignment="1">
      <alignment horizontal="center" vertical="center"/>
    </xf>
    <xf numFmtId="0" fontId="11" fillId="8" borderId="1" xfId="0" applyFont="1" applyFill="1" applyBorder="1" applyAlignment="1">
      <alignment horizontal="center" vertical="center"/>
    </xf>
    <xf numFmtId="0" fontId="42" fillId="8" borderId="41" xfId="0" applyFont="1" applyFill="1" applyBorder="1" applyAlignment="1">
      <alignment horizontal="center" vertical="center" wrapText="1"/>
    </xf>
    <xf numFmtId="0" fontId="42" fillId="8" borderId="3" xfId="0" applyFont="1" applyFill="1" applyBorder="1" applyAlignment="1">
      <alignment horizontal="center" vertical="center" wrapText="1"/>
    </xf>
    <xf numFmtId="0" fontId="42" fillId="8" borderId="4" xfId="0" applyFont="1" applyFill="1" applyBorder="1" applyAlignment="1">
      <alignment horizontal="center" vertical="center" wrapText="1"/>
    </xf>
    <xf numFmtId="0" fontId="11" fillId="13" borderId="70" xfId="0" applyFont="1" applyFill="1" applyBorder="1" applyAlignment="1">
      <alignment horizontal="center" vertical="center"/>
    </xf>
    <xf numFmtId="0" fontId="11" fillId="13" borderId="71" xfId="0" applyFont="1" applyFill="1" applyBorder="1" applyAlignment="1">
      <alignment horizontal="center" vertical="center"/>
    </xf>
    <xf numFmtId="0" fontId="11" fillId="13" borderId="72" xfId="0" applyFont="1" applyFill="1" applyBorder="1" applyAlignment="1">
      <alignment horizontal="center" vertical="center"/>
    </xf>
    <xf numFmtId="0" fontId="4" fillId="13" borderId="69"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4" fillId="13" borderId="55"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2" fillId="13" borderId="41" xfId="0" applyFont="1" applyFill="1" applyBorder="1" applyAlignment="1">
      <alignment horizontal="center" vertical="center" wrapText="1"/>
    </xf>
    <xf numFmtId="0" fontId="42" fillId="13" borderId="3" xfId="0" applyFont="1" applyFill="1" applyBorder="1" applyAlignment="1">
      <alignment horizontal="center" vertical="center" wrapText="1"/>
    </xf>
    <xf numFmtId="0" fontId="42" fillId="13" borderId="4" xfId="0" applyFont="1" applyFill="1" applyBorder="1" applyAlignment="1">
      <alignment horizontal="center" vertical="center" wrapText="1"/>
    </xf>
    <xf numFmtId="0" fontId="4" fillId="13" borderId="41" xfId="0" applyFont="1" applyFill="1" applyBorder="1" applyAlignment="1">
      <alignment horizontal="center" vertical="center" wrapText="1"/>
    </xf>
    <xf numFmtId="0" fontId="4" fillId="13" borderId="3" xfId="0" applyFont="1" applyFill="1" applyBorder="1" applyAlignment="1">
      <alignment horizontal="center" vertical="center" wrapText="1"/>
    </xf>
    <xf numFmtId="0" fontId="4" fillId="13" borderId="4" xfId="0" applyFont="1" applyFill="1" applyBorder="1" applyAlignment="1">
      <alignment horizontal="center" vertical="center" wrapText="1"/>
    </xf>
    <xf numFmtId="0" fontId="11" fillId="13" borderId="41" xfId="0" applyFont="1" applyFill="1" applyBorder="1" applyAlignment="1">
      <alignment horizontal="center" vertical="center"/>
    </xf>
    <xf numFmtId="0" fontId="11" fillId="13" borderId="3" xfId="0" applyFont="1" applyFill="1" applyBorder="1" applyAlignment="1">
      <alignment horizontal="center" vertical="center"/>
    </xf>
    <xf numFmtId="0" fontId="11" fillId="13" borderId="4" xfId="0" applyFont="1" applyFill="1" applyBorder="1" applyAlignment="1">
      <alignment horizontal="center" vertical="center"/>
    </xf>
    <xf numFmtId="0" fontId="11" fillId="13" borderId="55" xfId="0" applyFont="1" applyFill="1" applyBorder="1" applyAlignment="1">
      <alignment horizontal="center" vertical="center"/>
    </xf>
    <xf numFmtId="0" fontId="11" fillId="13" borderId="1" xfId="0" applyFont="1" applyFill="1" applyBorder="1" applyAlignment="1">
      <alignment horizontal="center" vertical="center"/>
    </xf>
    <xf numFmtId="0" fontId="42" fillId="13" borderId="41" xfId="0" applyFont="1" applyFill="1" applyBorder="1" applyAlignment="1">
      <alignment horizontal="center" vertical="center"/>
    </xf>
    <xf numFmtId="0" fontId="42" fillId="13" borderId="3" xfId="0" applyFont="1" applyFill="1" applyBorder="1" applyAlignment="1">
      <alignment horizontal="center" vertical="center"/>
    </xf>
    <xf numFmtId="0" fontId="42" fillId="13" borderId="4" xfId="0" applyFont="1" applyFill="1" applyBorder="1" applyAlignment="1">
      <alignment horizontal="center" vertical="center"/>
    </xf>
    <xf numFmtId="0" fontId="11" fillId="5" borderId="41"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4" fillId="5" borderId="41" xfId="0" applyFont="1" applyFill="1" applyBorder="1" applyAlignment="1">
      <alignment horizontal="center" vertical="center" wrapText="1"/>
    </xf>
    <xf numFmtId="0" fontId="11" fillId="5" borderId="36"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10" xfId="0" applyFont="1" applyFill="1" applyBorder="1" applyAlignment="1">
      <alignment horizontal="center" vertical="center"/>
    </xf>
    <xf numFmtId="0" fontId="11" fillId="7" borderId="70" xfId="0" applyFont="1" applyFill="1" applyBorder="1" applyAlignment="1">
      <alignment horizontal="center" vertical="center"/>
    </xf>
    <xf numFmtId="0" fontId="11" fillId="7" borderId="71" xfId="0" applyFont="1" applyFill="1" applyBorder="1" applyAlignment="1">
      <alignment horizontal="center" vertical="center"/>
    </xf>
    <xf numFmtId="0" fontId="11" fillId="7" borderId="72" xfId="0" applyFont="1" applyFill="1" applyBorder="1" applyAlignment="1">
      <alignment horizontal="center" vertical="center"/>
    </xf>
    <xf numFmtId="0" fontId="4" fillId="7" borderId="37" xfId="0" applyFont="1" applyFill="1" applyBorder="1" applyAlignment="1">
      <alignment horizontal="center" vertical="center" wrapText="1"/>
    </xf>
    <xf numFmtId="0" fontId="4" fillId="7" borderId="38" xfId="0" applyFont="1" applyFill="1" applyBorder="1" applyAlignment="1">
      <alignment horizontal="center" vertical="center" wrapText="1"/>
    </xf>
    <xf numFmtId="0" fontId="4" fillId="7" borderId="39" xfId="0" applyFont="1" applyFill="1" applyBorder="1" applyAlignment="1">
      <alignment horizontal="center" vertical="center" wrapText="1"/>
    </xf>
    <xf numFmtId="0" fontId="4" fillId="5" borderId="55" xfId="0" applyFont="1" applyFill="1" applyBorder="1" applyAlignment="1">
      <alignment horizontal="center" vertical="center"/>
    </xf>
    <xf numFmtId="0" fontId="4" fillId="5" borderId="1" xfId="0" applyFont="1" applyFill="1" applyBorder="1" applyAlignment="1">
      <alignment horizontal="center" vertical="center"/>
    </xf>
    <xf numFmtId="0" fontId="4" fillId="5" borderId="55" xfId="0" applyFont="1" applyFill="1" applyBorder="1" applyAlignment="1">
      <alignment horizontal="center" vertical="center" textRotation="255"/>
    </xf>
    <xf numFmtId="0" fontId="4" fillId="5" borderId="134" xfId="0" applyFont="1" applyFill="1" applyBorder="1" applyAlignment="1">
      <alignment horizontal="center" vertical="center"/>
    </xf>
    <xf numFmtId="0" fontId="4" fillId="5" borderId="135" xfId="0" applyFont="1" applyFill="1" applyBorder="1" applyAlignment="1">
      <alignment horizontal="center" vertical="center"/>
    </xf>
    <xf numFmtId="0" fontId="4" fillId="5" borderId="136" xfId="0" applyFont="1" applyFill="1" applyBorder="1" applyAlignment="1">
      <alignment horizontal="center" vertical="center"/>
    </xf>
    <xf numFmtId="0" fontId="4" fillId="5" borderId="121" xfId="0" applyFont="1" applyFill="1" applyBorder="1" applyAlignment="1">
      <alignment horizontal="center" vertical="center" wrapText="1"/>
    </xf>
    <xf numFmtId="0" fontId="4" fillId="5" borderId="122" xfId="0" applyFont="1" applyFill="1" applyBorder="1" applyAlignment="1">
      <alignment horizontal="center" vertical="center"/>
    </xf>
    <xf numFmtId="0" fontId="4" fillId="5" borderId="130" xfId="0" applyFont="1" applyFill="1" applyBorder="1" applyAlignment="1">
      <alignment horizontal="center" vertical="center"/>
    </xf>
    <xf numFmtId="0" fontId="4" fillId="5" borderId="121" xfId="0" applyFont="1" applyFill="1" applyBorder="1" applyAlignment="1">
      <alignment horizontal="center" vertical="center"/>
    </xf>
    <xf numFmtId="0" fontId="11" fillId="5" borderId="121" xfId="0" applyFont="1" applyFill="1" applyBorder="1" applyAlignment="1">
      <alignment horizontal="center" vertical="center"/>
    </xf>
    <xf numFmtId="0" fontId="11" fillId="5" borderId="122" xfId="0" applyFont="1" applyFill="1" applyBorder="1" applyAlignment="1">
      <alignment horizontal="center" vertical="center"/>
    </xf>
    <xf numFmtId="0" fontId="11" fillId="5" borderId="130" xfId="0" applyFont="1" applyFill="1" applyBorder="1" applyAlignment="1">
      <alignment horizontal="center" vertical="center"/>
    </xf>
    <xf numFmtId="0" fontId="51" fillId="5" borderId="115" xfId="0" applyFont="1" applyFill="1" applyBorder="1" applyAlignment="1">
      <alignment horizontal="center" vertical="center"/>
    </xf>
    <xf numFmtId="0" fontId="51" fillId="5" borderId="116" xfId="0" applyFont="1" applyFill="1" applyBorder="1" applyAlignment="1">
      <alignment horizontal="center" vertical="center"/>
    </xf>
    <xf numFmtId="0" fontId="51" fillId="5" borderId="132" xfId="0" applyFont="1" applyFill="1" applyBorder="1" applyAlignment="1">
      <alignment horizontal="center" vertical="center"/>
    </xf>
    <xf numFmtId="0" fontId="51" fillId="5" borderId="5" xfId="0" applyFont="1" applyFill="1" applyBorder="1" applyAlignment="1">
      <alignment horizontal="center" vertical="center"/>
    </xf>
    <xf numFmtId="0" fontId="51" fillId="5" borderId="9" xfId="0" applyFont="1" applyFill="1" applyBorder="1" applyAlignment="1">
      <alignment horizontal="center" vertical="center"/>
    </xf>
    <xf numFmtId="0" fontId="51" fillId="5" borderId="10" xfId="0" applyFont="1" applyFill="1" applyBorder="1" applyAlignment="1">
      <alignment horizontal="center" vertical="center"/>
    </xf>
    <xf numFmtId="0" fontId="11" fillId="5" borderId="70" xfId="0" applyFont="1" applyFill="1" applyBorder="1" applyAlignment="1">
      <alignment horizontal="center" vertical="center"/>
    </xf>
    <xf numFmtId="0" fontId="11" fillId="5" borderId="71" xfId="0" applyFont="1" applyFill="1" applyBorder="1" applyAlignment="1">
      <alignment horizontal="center" vertical="center"/>
    </xf>
    <xf numFmtId="0" fontId="11" fillId="5" borderId="72" xfId="0" applyFont="1" applyFill="1" applyBorder="1" applyAlignment="1">
      <alignment horizontal="center" vertical="center"/>
    </xf>
    <xf numFmtId="0" fontId="4" fillId="5" borderId="115" xfId="0" applyFont="1" applyFill="1" applyBorder="1" applyAlignment="1">
      <alignment horizontal="center" vertical="center"/>
    </xf>
    <xf numFmtId="0" fontId="4" fillId="5" borderId="116" xfId="0" applyFont="1" applyFill="1" applyBorder="1" applyAlignment="1">
      <alignment horizontal="center" vertical="center"/>
    </xf>
    <xf numFmtId="0" fontId="4" fillId="5" borderId="132" xfId="0" applyFont="1" applyFill="1" applyBorder="1" applyAlignment="1">
      <alignment horizontal="center" vertical="center"/>
    </xf>
    <xf numFmtId="0" fontId="51" fillId="5" borderId="70" xfId="0" applyFont="1" applyFill="1" applyBorder="1" applyAlignment="1">
      <alignment horizontal="center" vertical="center"/>
    </xf>
    <xf numFmtId="0" fontId="51" fillId="5" borderId="71" xfId="0" applyFont="1" applyFill="1" applyBorder="1" applyAlignment="1">
      <alignment horizontal="center" vertical="center"/>
    </xf>
    <xf numFmtId="0" fontId="51" fillId="5" borderId="72" xfId="0" applyFont="1" applyFill="1" applyBorder="1" applyAlignment="1">
      <alignment horizontal="center" vertical="center"/>
    </xf>
    <xf numFmtId="0" fontId="4" fillId="5" borderId="37" xfId="0" applyFont="1" applyFill="1" applyBorder="1" applyAlignment="1">
      <alignment horizontal="center" vertical="center" wrapText="1"/>
    </xf>
    <xf numFmtId="0" fontId="4" fillId="5" borderId="38" xfId="0" applyFont="1" applyFill="1" applyBorder="1" applyAlignment="1">
      <alignment horizontal="center" vertical="center" wrapText="1"/>
    </xf>
    <xf numFmtId="0" fontId="4" fillId="5" borderId="39" xfId="0" applyFont="1" applyFill="1" applyBorder="1" applyAlignment="1">
      <alignment horizontal="center" vertical="center" wrapText="1"/>
    </xf>
    <xf numFmtId="0" fontId="4" fillId="5" borderId="219" xfId="0" applyFont="1" applyFill="1" applyBorder="1" applyAlignment="1">
      <alignment horizontal="center" vertical="center" textRotation="255"/>
    </xf>
    <xf numFmtId="0" fontId="4" fillId="5" borderId="20" xfId="0" applyFont="1" applyFill="1" applyBorder="1" applyAlignment="1">
      <alignment horizontal="center" vertical="center" textRotation="255"/>
    </xf>
    <xf numFmtId="0" fontId="4" fillId="5" borderId="69" xfId="0" applyFont="1" applyFill="1" applyBorder="1" applyAlignment="1">
      <alignment horizontal="center" vertical="center" textRotation="255"/>
    </xf>
    <xf numFmtId="0" fontId="51" fillId="5" borderId="32" xfId="0" applyFont="1" applyFill="1" applyBorder="1" applyAlignment="1">
      <alignment horizontal="center" vertical="center"/>
    </xf>
    <xf numFmtId="0" fontId="51" fillId="5" borderId="23" xfId="0" applyFont="1" applyFill="1" applyBorder="1" applyAlignment="1">
      <alignment horizontal="center" vertical="center"/>
    </xf>
    <xf numFmtId="0" fontId="51" fillId="5" borderId="24" xfId="0" applyFont="1" applyFill="1" applyBorder="1" applyAlignment="1">
      <alignment horizontal="center" vertical="center"/>
    </xf>
    <xf numFmtId="0" fontId="42" fillId="5" borderId="41" xfId="0" applyFont="1" applyFill="1" applyBorder="1" applyAlignment="1">
      <alignment horizontal="center" vertical="center"/>
    </xf>
    <xf numFmtId="0" fontId="42" fillId="5" borderId="3" xfId="0" applyFont="1" applyFill="1" applyBorder="1" applyAlignment="1">
      <alignment horizontal="center" vertical="center"/>
    </xf>
    <xf numFmtId="0" fontId="42" fillId="5" borderId="4" xfId="0" applyFont="1" applyFill="1" applyBorder="1" applyAlignment="1">
      <alignment horizontal="center" vertical="center"/>
    </xf>
    <xf numFmtId="0" fontId="16" fillId="5" borderId="73" xfId="0" applyFont="1" applyFill="1" applyBorder="1" applyAlignment="1">
      <alignment horizontal="center" vertical="center" textRotation="255" wrapText="1"/>
    </xf>
    <xf numFmtId="0" fontId="16" fillId="5" borderId="20" xfId="0" applyFont="1" applyFill="1" applyBorder="1" applyAlignment="1">
      <alignment horizontal="center" vertical="center" textRotation="255" wrapText="1"/>
    </xf>
    <xf numFmtId="0" fontId="16" fillId="5" borderId="69" xfId="0" applyFont="1" applyFill="1" applyBorder="1" applyAlignment="1">
      <alignment horizontal="center" vertical="center" textRotation="255" wrapText="1"/>
    </xf>
    <xf numFmtId="0" fontId="11" fillId="5" borderId="3"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0" fillId="0" borderId="0" xfId="0" applyFont="1" applyAlignment="1">
      <alignment horizontal="left" vertical="center" wrapText="1"/>
    </xf>
    <xf numFmtId="0" fontId="10" fillId="0" borderId="23" xfId="0" applyFont="1" applyBorder="1" applyAlignment="1">
      <alignment horizontal="left" vertical="center" wrapText="1"/>
    </xf>
    <xf numFmtId="0" fontId="42" fillId="5" borderId="3" xfId="0" applyFont="1" applyFill="1" applyBorder="1" applyAlignment="1">
      <alignment horizontal="center" vertical="center" wrapText="1"/>
    </xf>
    <xf numFmtId="0" fontId="42" fillId="5" borderId="4" xfId="0" applyFont="1" applyFill="1" applyBorder="1" applyAlignment="1">
      <alignment horizontal="center" vertical="center" wrapText="1"/>
    </xf>
    <xf numFmtId="0" fontId="18" fillId="5" borderId="36" xfId="0" applyFont="1" applyFill="1" applyBorder="1" applyAlignment="1">
      <alignment horizontal="center" vertical="center"/>
    </xf>
    <xf numFmtId="0" fontId="18" fillId="5" borderId="9" xfId="0" applyFont="1" applyFill="1" applyBorder="1" applyAlignment="1">
      <alignment horizontal="center" vertical="center"/>
    </xf>
    <xf numFmtId="0" fontId="18" fillId="5" borderId="10" xfId="0" applyFont="1" applyFill="1" applyBorder="1" applyAlignment="1">
      <alignment horizontal="center" vertical="center"/>
    </xf>
    <xf numFmtId="0" fontId="4" fillId="5" borderId="28" xfId="0" applyFont="1" applyFill="1" applyBorder="1" applyAlignment="1">
      <alignment horizontal="center" vertical="center"/>
    </xf>
    <xf numFmtId="0" fontId="4" fillId="5" borderId="11" xfId="0" applyFont="1" applyFill="1" applyBorder="1" applyAlignment="1">
      <alignment horizontal="center" vertical="center"/>
    </xf>
    <xf numFmtId="0" fontId="4" fillId="5" borderId="37" xfId="0" applyFont="1" applyFill="1" applyBorder="1" applyAlignment="1">
      <alignment horizontal="center" vertical="center"/>
    </xf>
    <xf numFmtId="0" fontId="4" fillId="5" borderId="39" xfId="0" applyFont="1" applyFill="1" applyBorder="1" applyAlignment="1">
      <alignment horizontal="center" vertical="center"/>
    </xf>
    <xf numFmtId="0" fontId="4" fillId="5" borderId="56"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11" fillId="5" borderId="2" xfId="0" applyFont="1" applyFill="1" applyBorder="1" applyAlignment="1">
      <alignment horizontal="center" vertical="center"/>
    </xf>
    <xf numFmtId="0" fontId="4" fillId="5" borderId="36"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11" fillId="5" borderId="55" xfId="0" applyFont="1" applyFill="1" applyBorder="1" applyAlignment="1">
      <alignment horizontal="center" vertical="center"/>
    </xf>
    <xf numFmtId="0" fontId="11" fillId="5" borderId="1" xfId="0" applyFont="1" applyFill="1" applyBorder="1" applyAlignment="1">
      <alignment horizontal="center" vertical="center"/>
    </xf>
    <xf numFmtId="0" fontId="4" fillId="5" borderId="216" xfId="0" applyFont="1" applyFill="1" applyBorder="1" applyAlignment="1">
      <alignment horizontal="center" vertical="center"/>
    </xf>
    <xf numFmtId="0" fontId="4" fillId="5" borderId="217" xfId="0" applyFont="1" applyFill="1" applyBorder="1" applyAlignment="1">
      <alignment horizontal="center" vertical="center"/>
    </xf>
    <xf numFmtId="0" fontId="4" fillId="5" borderId="218" xfId="0" applyFont="1" applyFill="1" applyBorder="1" applyAlignment="1">
      <alignment horizontal="center" vertical="center"/>
    </xf>
    <xf numFmtId="0" fontId="4" fillId="5" borderId="2"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4" xfId="0" applyFont="1" applyFill="1" applyBorder="1" applyAlignment="1">
      <alignment horizontal="center" vertical="center"/>
    </xf>
    <xf numFmtId="0" fontId="51" fillId="5" borderId="52" xfId="0" applyFont="1" applyFill="1" applyBorder="1" applyAlignment="1">
      <alignment horizontal="center" vertical="center"/>
    </xf>
    <xf numFmtId="0" fontId="51" fillId="5" borderId="53" xfId="0" applyFont="1" applyFill="1" applyBorder="1" applyAlignment="1">
      <alignment horizontal="center" vertical="center"/>
    </xf>
    <xf numFmtId="0" fontId="51" fillId="5" borderId="54" xfId="0" applyFont="1" applyFill="1" applyBorder="1" applyAlignment="1">
      <alignment horizontal="center" vertical="center"/>
    </xf>
    <xf numFmtId="0" fontId="4" fillId="5" borderId="119" xfId="0" applyFont="1" applyFill="1" applyBorder="1" applyAlignment="1">
      <alignment horizontal="center" vertical="center"/>
    </xf>
    <xf numFmtId="0" fontId="4" fillId="5" borderId="120" xfId="0" applyFont="1" applyFill="1" applyBorder="1" applyAlignment="1">
      <alignment horizontal="center" vertical="center"/>
    </xf>
    <xf numFmtId="0" fontId="4" fillId="5" borderId="128" xfId="0" applyFont="1" applyFill="1" applyBorder="1" applyAlignment="1">
      <alignment horizontal="center" vertical="center"/>
    </xf>
    <xf numFmtId="0" fontId="0" fillId="0" borderId="0" xfId="0" applyAlignment="1">
      <alignment horizontal="left" vertical="center" wrapText="1"/>
    </xf>
    <xf numFmtId="0" fontId="0" fillId="0" borderId="11" xfId="0" applyBorder="1" applyAlignment="1">
      <alignment horizontal="left" vertical="center" wrapText="1"/>
    </xf>
    <xf numFmtId="0" fontId="0" fillId="0" borderId="1" xfId="0" applyBorder="1" applyAlignment="1">
      <alignment horizontal="center" vertical="center" wrapText="1"/>
    </xf>
    <xf numFmtId="0" fontId="0" fillId="3" borderId="1" xfId="0" applyFill="1" applyBorder="1" applyAlignment="1" applyProtection="1">
      <alignment horizontal="center" vertical="center" wrapText="1"/>
      <protection locked="0"/>
    </xf>
    <xf numFmtId="0" fontId="4" fillId="0" borderId="38" xfId="0" applyFont="1" applyBorder="1" applyAlignment="1">
      <alignment horizontal="center" vertical="center"/>
    </xf>
    <xf numFmtId="195" fontId="4" fillId="3" borderId="38" xfId="0" applyNumberFormat="1" applyFont="1" applyFill="1" applyBorder="1" applyAlignment="1" applyProtection="1">
      <alignment horizontal="center" vertical="center"/>
      <protection locked="0"/>
    </xf>
    <xf numFmtId="0" fontId="4" fillId="0" borderId="0" xfId="0" applyFont="1" applyAlignment="1">
      <alignment horizontal="righ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4" fillId="2" borderId="1" xfId="0" applyFont="1" applyFill="1" applyBorder="1" applyAlignment="1">
      <alignment horizontal="left" vertical="center"/>
    </xf>
    <xf numFmtId="0" fontId="4" fillId="0" borderId="1" xfId="0" applyFont="1" applyBorder="1" applyAlignment="1">
      <alignment horizontal="left" vertical="center"/>
    </xf>
    <xf numFmtId="0" fontId="43" fillId="0" borderId="0" xfId="0" applyFont="1" applyAlignment="1">
      <alignment horizontal="center" vertical="center"/>
    </xf>
    <xf numFmtId="0" fontId="44" fillId="0" borderId="0" xfId="0" applyFont="1" applyAlignment="1">
      <alignment horizontal="center" vertical="center"/>
    </xf>
    <xf numFmtId="0" fontId="12" fillId="0" borderId="1" xfId="0" applyFont="1" applyBorder="1" applyAlignment="1">
      <alignment horizontal="center" vertical="center"/>
    </xf>
    <xf numFmtId="0" fontId="4" fillId="4" borderId="1" xfId="0" applyFont="1" applyFill="1" applyBorder="1" applyAlignment="1" applyProtection="1">
      <alignment horizontal="left" vertical="center"/>
      <protection locked="0"/>
    </xf>
    <xf numFmtId="0" fontId="3" fillId="0" borderId="186" xfId="0" applyFont="1" applyBorder="1" applyAlignment="1">
      <alignment horizontal="center" vertical="center" textRotation="255"/>
    </xf>
    <xf numFmtId="0" fontId="3" fillId="0" borderId="7" xfId="0" applyFont="1" applyBorder="1" applyAlignment="1">
      <alignment horizontal="center" vertical="center" textRotation="255"/>
    </xf>
    <xf numFmtId="0" fontId="3" fillId="0" borderId="8" xfId="0" applyFont="1" applyBorder="1" applyAlignment="1">
      <alignment horizontal="center" vertical="center" textRotation="255"/>
    </xf>
    <xf numFmtId="38" fontId="3" fillId="2" borderId="190" xfId="1" applyFont="1" applyFill="1" applyBorder="1" applyAlignment="1" applyProtection="1">
      <alignment horizontal="center" vertical="center" wrapText="1"/>
    </xf>
    <xf numFmtId="38" fontId="3" fillId="2" borderId="187" xfId="1" applyFont="1" applyFill="1" applyBorder="1" applyAlignment="1" applyProtection="1">
      <alignment horizontal="center" vertical="center" wrapText="1"/>
    </xf>
    <xf numFmtId="38" fontId="3" fillId="2" borderId="191" xfId="1" applyFont="1" applyFill="1" applyBorder="1" applyAlignment="1" applyProtection="1">
      <alignment horizontal="center" vertical="center" wrapText="1"/>
    </xf>
    <xf numFmtId="38" fontId="3" fillId="2" borderId="190" xfId="1" applyFont="1" applyFill="1" applyBorder="1" applyAlignment="1" applyProtection="1">
      <alignment horizontal="center" vertical="center" wrapText="1"/>
      <protection locked="0"/>
    </xf>
    <xf numFmtId="38" fontId="3" fillId="2" borderId="187" xfId="1" applyFont="1" applyFill="1" applyBorder="1" applyAlignment="1" applyProtection="1">
      <alignment horizontal="center" vertical="center" wrapText="1"/>
      <protection locked="0"/>
    </xf>
    <xf numFmtId="38" fontId="3" fillId="2" borderId="191" xfId="1" applyFont="1" applyFill="1" applyBorder="1" applyAlignment="1" applyProtection="1">
      <alignment horizontal="center" vertical="center" wrapText="1"/>
      <protection locked="0"/>
    </xf>
    <xf numFmtId="0" fontId="3" fillId="0" borderId="187" xfId="0" applyFont="1" applyBorder="1" applyAlignment="1">
      <alignment horizontal="center" vertical="center" wrapText="1"/>
    </xf>
    <xf numFmtId="0" fontId="3" fillId="0" borderId="188" xfId="0" applyFont="1" applyBorder="1" applyAlignment="1">
      <alignment horizontal="center" vertical="center" wrapText="1"/>
    </xf>
    <xf numFmtId="195" fontId="4" fillId="3" borderId="1" xfId="0" applyNumberFormat="1" applyFont="1" applyFill="1" applyBorder="1" applyAlignment="1" applyProtection="1">
      <alignment horizontal="left" vertical="center"/>
      <protection locked="0"/>
    </xf>
    <xf numFmtId="0" fontId="12" fillId="0" borderId="14" xfId="0" applyFont="1" applyBorder="1" applyAlignment="1">
      <alignment horizontal="center" vertical="center"/>
    </xf>
    <xf numFmtId="0" fontId="12" fillId="0" borderId="26" xfId="0" applyFont="1" applyBorder="1" applyAlignment="1">
      <alignment horizontal="center" vertical="center"/>
    </xf>
    <xf numFmtId="0" fontId="12" fillId="0" borderId="183" xfId="0" applyFont="1" applyBorder="1" applyAlignment="1">
      <alignment horizontal="center" vertical="center"/>
    </xf>
    <xf numFmtId="0" fontId="12" fillId="0" borderId="62" xfId="0" applyFont="1" applyBorder="1" applyAlignment="1">
      <alignment horizontal="center" vertical="center"/>
    </xf>
    <xf numFmtId="0" fontId="3" fillId="0" borderId="184" xfId="0" applyFont="1" applyBorder="1" applyAlignment="1">
      <alignment horizontal="center" vertical="center"/>
    </xf>
    <xf numFmtId="0" fontId="3" fillId="0" borderId="35" xfId="0" applyFont="1" applyBorder="1" applyAlignment="1">
      <alignment horizontal="center" vertical="center"/>
    </xf>
    <xf numFmtId="0" fontId="3" fillId="0" borderId="26" xfId="0" applyFont="1" applyBorder="1" applyAlignment="1">
      <alignment horizontal="center" vertical="center"/>
    </xf>
    <xf numFmtId="38" fontId="3" fillId="2" borderId="184" xfId="1" applyFont="1" applyFill="1" applyBorder="1" applyAlignment="1" applyProtection="1">
      <alignment horizontal="right" vertical="center"/>
    </xf>
    <xf numFmtId="38" fontId="3" fillId="2" borderId="35" xfId="1" applyFont="1" applyFill="1" applyBorder="1" applyAlignment="1" applyProtection="1">
      <alignment horizontal="right" vertical="center"/>
    </xf>
    <xf numFmtId="0" fontId="46" fillId="0" borderId="28" xfId="0" applyFont="1" applyBorder="1" applyAlignment="1">
      <alignment horizontal="left" vertical="center" wrapText="1"/>
    </xf>
    <xf numFmtId="0" fontId="46" fillId="0" borderId="0" xfId="0" applyFont="1" applyAlignment="1">
      <alignment horizontal="left" vertical="center" wrapText="1"/>
    </xf>
    <xf numFmtId="38" fontId="3" fillId="3" borderId="184" xfId="1" applyFont="1" applyFill="1" applyBorder="1" applyAlignment="1" applyProtection="1">
      <alignment horizontal="right" vertical="center"/>
    </xf>
    <xf numFmtId="38" fontId="3" fillId="3" borderId="35" xfId="1" applyFont="1" applyFill="1" applyBorder="1" applyAlignment="1" applyProtection="1">
      <alignment horizontal="right" vertical="center"/>
    </xf>
    <xf numFmtId="0" fontId="3" fillId="0" borderId="14" xfId="0" applyFont="1" applyBorder="1" applyAlignment="1">
      <alignment horizontal="center" vertical="center" textRotation="255"/>
    </xf>
    <xf numFmtId="0" fontId="3" fillId="0" borderId="20" xfId="0" applyFont="1" applyBorder="1" applyAlignment="1">
      <alignment horizontal="center" vertical="center" textRotation="255"/>
    </xf>
    <xf numFmtId="0" fontId="3" fillId="0" borderId="22" xfId="0" applyFont="1" applyBorder="1" applyAlignment="1">
      <alignment horizontal="center" vertical="center" textRotation="255"/>
    </xf>
    <xf numFmtId="0" fontId="3" fillId="0" borderId="5" xfId="0" applyFont="1" applyBorder="1" applyAlignment="1">
      <alignment horizontal="center" vertical="center" wrapText="1"/>
    </xf>
    <xf numFmtId="0" fontId="3" fillId="0" borderId="66" xfId="0" applyFont="1" applyBorder="1" applyAlignment="1">
      <alignment horizontal="center" vertical="center" wrapText="1"/>
    </xf>
    <xf numFmtId="0" fontId="3" fillId="0" borderId="197" xfId="0" applyFont="1" applyBorder="1" applyAlignment="1">
      <alignment horizontal="center" vertical="center" wrapText="1"/>
    </xf>
    <xf numFmtId="38" fontId="3" fillId="2" borderId="65" xfId="1" applyFont="1" applyFill="1" applyBorder="1" applyAlignment="1" applyProtection="1">
      <alignment horizontal="right" vertical="center" wrapText="1"/>
      <protection locked="0"/>
    </xf>
    <xf numFmtId="38" fontId="3" fillId="2" borderId="66" xfId="1" applyFont="1" applyFill="1" applyBorder="1" applyAlignment="1" applyProtection="1">
      <alignment horizontal="right" vertical="center" wrapText="1"/>
      <protection locked="0"/>
    </xf>
    <xf numFmtId="194" fontId="3" fillId="3" borderId="65" xfId="1" applyNumberFormat="1" applyFont="1" applyFill="1" applyBorder="1" applyAlignment="1" applyProtection="1">
      <alignment horizontal="right" vertical="center"/>
    </xf>
    <xf numFmtId="194" fontId="3" fillId="3" borderId="66" xfId="1" applyNumberFormat="1" applyFont="1" applyFill="1" applyBorder="1" applyAlignment="1" applyProtection="1">
      <alignment horizontal="right" vertical="center"/>
    </xf>
    <xf numFmtId="38" fontId="3" fillId="2" borderId="190" xfId="1" applyFont="1" applyFill="1" applyBorder="1" applyAlignment="1" applyProtection="1">
      <alignment horizontal="right" vertical="center" wrapText="1"/>
    </xf>
    <xf numFmtId="38" fontId="3" fillId="2" borderId="187" xfId="1" applyFont="1" applyFill="1" applyBorder="1" applyAlignment="1" applyProtection="1">
      <alignment horizontal="right" vertical="center" wrapText="1"/>
    </xf>
    <xf numFmtId="194" fontId="3" fillId="3" borderId="190" xfId="1" applyNumberFormat="1" applyFont="1" applyFill="1" applyBorder="1" applyAlignment="1" applyProtection="1">
      <alignment horizontal="right" vertical="center"/>
    </xf>
    <xf numFmtId="194" fontId="3" fillId="3" borderId="187" xfId="1" applyNumberFormat="1" applyFont="1" applyFill="1" applyBorder="1" applyAlignment="1" applyProtection="1">
      <alignment horizontal="right" vertical="center"/>
    </xf>
    <xf numFmtId="38" fontId="3" fillId="2" borderId="194" xfId="1" applyFont="1" applyFill="1" applyBorder="1" applyAlignment="1" applyProtection="1">
      <alignment horizontal="right" vertical="center" wrapText="1"/>
    </xf>
    <xf numFmtId="38" fontId="3" fillId="2" borderId="195" xfId="1" applyFont="1" applyFill="1" applyBorder="1" applyAlignment="1" applyProtection="1">
      <alignment horizontal="right" vertical="center" wrapText="1"/>
    </xf>
    <xf numFmtId="0" fontId="3" fillId="0" borderId="198" xfId="0" applyFont="1" applyBorder="1" applyAlignment="1">
      <alignment horizontal="left" vertical="center" wrapText="1"/>
    </xf>
    <xf numFmtId="0" fontId="3" fillId="0" borderId="193" xfId="0" applyFont="1" applyBorder="1" applyAlignment="1">
      <alignment horizontal="left" vertical="center" wrapText="1"/>
    </xf>
    <xf numFmtId="38" fontId="3" fillId="2" borderId="198" xfId="1" applyFont="1" applyFill="1" applyBorder="1" applyAlignment="1" applyProtection="1">
      <alignment horizontal="right" vertical="center" wrapText="1"/>
    </xf>
    <xf numFmtId="38" fontId="3" fillId="2" borderId="199" xfId="1" applyFont="1" applyFill="1" applyBorder="1" applyAlignment="1" applyProtection="1">
      <alignment horizontal="right" vertical="center" wrapText="1"/>
    </xf>
    <xf numFmtId="194" fontId="3" fillId="3" borderId="198" xfId="1" applyNumberFormat="1" applyFont="1" applyFill="1" applyBorder="1" applyAlignment="1" applyProtection="1">
      <alignment horizontal="right" vertical="center"/>
    </xf>
    <xf numFmtId="194" fontId="3" fillId="3" borderId="199" xfId="1" applyNumberFormat="1" applyFont="1" applyFill="1" applyBorder="1" applyAlignment="1" applyProtection="1">
      <alignment horizontal="right" vertical="center"/>
    </xf>
    <xf numFmtId="0" fontId="3" fillId="0" borderId="65" xfId="0" applyFont="1" applyBorder="1" applyAlignment="1">
      <alignment horizontal="center" vertical="center" wrapText="1"/>
    </xf>
    <xf numFmtId="38" fontId="3" fillId="2" borderId="19" xfId="1" applyFont="1" applyFill="1" applyBorder="1" applyAlignment="1" applyProtection="1">
      <alignment horizontal="right" vertical="center" wrapText="1"/>
    </xf>
    <xf numFmtId="38" fontId="3" fillId="2" borderId="0" xfId="1" applyFont="1" applyFill="1" applyBorder="1" applyAlignment="1" applyProtection="1">
      <alignment horizontal="right" vertical="center" wrapText="1"/>
    </xf>
    <xf numFmtId="194" fontId="3" fillId="3" borderId="194" xfId="1" applyNumberFormat="1" applyFont="1" applyFill="1" applyBorder="1" applyAlignment="1" applyProtection="1">
      <alignment horizontal="right" vertical="center"/>
    </xf>
    <xf numFmtId="194" fontId="3" fillId="3" borderId="195" xfId="1" applyNumberFormat="1" applyFont="1" applyFill="1" applyBorder="1" applyAlignment="1" applyProtection="1">
      <alignment horizontal="right" vertical="center"/>
    </xf>
    <xf numFmtId="38" fontId="3" fillId="2" borderId="65" xfId="1" applyFont="1" applyFill="1" applyBorder="1" applyAlignment="1" applyProtection="1">
      <alignment horizontal="right" vertical="center" wrapText="1"/>
    </xf>
    <xf numFmtId="38" fontId="3" fillId="2" borderId="66" xfId="1" applyFont="1" applyFill="1" applyBorder="1" applyAlignment="1" applyProtection="1">
      <alignment horizontal="right" vertical="center" wrapText="1"/>
    </xf>
    <xf numFmtId="38" fontId="3" fillId="3" borderId="15" xfId="1" applyFont="1" applyFill="1" applyBorder="1" applyAlignment="1" applyProtection="1">
      <alignment horizontal="right" vertical="center"/>
    </xf>
    <xf numFmtId="38" fontId="3" fillId="3" borderId="16" xfId="1" applyFont="1" applyFill="1" applyBorder="1" applyAlignment="1" applyProtection="1">
      <alignment horizontal="right" vertical="center"/>
    </xf>
    <xf numFmtId="38" fontId="3" fillId="2" borderId="190" xfId="1" applyFont="1" applyFill="1" applyBorder="1" applyAlignment="1" applyProtection="1">
      <alignment horizontal="right" vertical="center" wrapText="1"/>
      <protection locked="0"/>
    </xf>
    <xf numFmtId="38" fontId="3" fillId="2" borderId="187" xfId="1" applyFont="1" applyFill="1" applyBorder="1" applyAlignment="1" applyProtection="1">
      <alignment horizontal="right" vertical="center" wrapText="1"/>
      <protection locked="0"/>
    </xf>
    <xf numFmtId="38" fontId="3" fillId="2" borderId="198" xfId="1" applyFont="1" applyFill="1" applyBorder="1" applyAlignment="1" applyProtection="1">
      <alignment horizontal="right" vertical="center" wrapText="1"/>
      <protection locked="0"/>
    </xf>
    <xf numFmtId="38" fontId="3" fillId="2" borderId="199" xfId="1" applyFont="1" applyFill="1" applyBorder="1" applyAlignment="1" applyProtection="1">
      <alignment horizontal="right" vertical="center" wrapText="1"/>
      <protection locked="0"/>
    </xf>
    <xf numFmtId="0" fontId="3" fillId="0" borderId="37"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194" fontId="3" fillId="2" borderId="19" xfId="0" applyNumberFormat="1" applyFont="1" applyFill="1" applyBorder="1">
      <alignment vertical="center"/>
    </xf>
    <xf numFmtId="194" fontId="3" fillId="2" borderId="0" xfId="0" applyNumberFormat="1" applyFont="1" applyFill="1">
      <alignment vertical="center"/>
    </xf>
    <xf numFmtId="194" fontId="3" fillId="6" borderId="19" xfId="0" applyNumberFormat="1" applyFont="1" applyFill="1" applyBorder="1">
      <alignment vertical="center"/>
    </xf>
    <xf numFmtId="194" fontId="3" fillId="6" borderId="0" xfId="0" applyNumberFormat="1" applyFont="1" applyFill="1">
      <alignment vertical="center"/>
    </xf>
    <xf numFmtId="0" fontId="3" fillId="0" borderId="41"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194" fontId="3" fillId="2" borderId="2" xfId="0" applyNumberFormat="1" applyFont="1" applyFill="1" applyBorder="1">
      <alignment vertical="center"/>
    </xf>
    <xf numFmtId="194" fontId="3" fillId="2" borderId="3" xfId="0" applyNumberFormat="1" applyFont="1" applyFill="1" applyBorder="1">
      <alignment vertical="center"/>
    </xf>
    <xf numFmtId="194" fontId="3" fillId="6" borderId="2" xfId="0" applyNumberFormat="1" applyFont="1" applyFill="1" applyBorder="1">
      <alignment vertical="center"/>
    </xf>
    <xf numFmtId="194" fontId="3" fillId="6" borderId="3" xfId="0" applyNumberFormat="1" applyFont="1" applyFill="1" applyBorder="1">
      <alignment vertical="center"/>
    </xf>
    <xf numFmtId="0" fontId="3" fillId="0" borderId="67" xfId="0" applyFont="1" applyBorder="1" applyAlignment="1">
      <alignment vertical="center" wrapText="1"/>
    </xf>
    <xf numFmtId="0" fontId="3" fillId="0" borderId="201" xfId="0" applyFont="1" applyBorder="1" applyAlignment="1">
      <alignment vertical="center" wrapText="1"/>
    </xf>
    <xf numFmtId="38" fontId="3" fillId="2" borderId="67" xfId="1" applyFont="1" applyFill="1" applyBorder="1" applyAlignment="1" applyProtection="1">
      <alignment horizontal="right" vertical="center" wrapText="1"/>
      <protection locked="0"/>
    </xf>
    <xf numFmtId="38" fontId="3" fillId="2" borderId="68" xfId="1" applyFont="1" applyFill="1" applyBorder="1" applyAlignment="1" applyProtection="1">
      <alignment horizontal="right" vertical="center" wrapText="1"/>
      <protection locked="0"/>
    </xf>
    <xf numFmtId="0" fontId="3" fillId="0" borderId="69" xfId="0" applyFont="1" applyBorder="1" applyAlignment="1">
      <alignment horizontal="center" vertical="center"/>
    </xf>
    <xf numFmtId="0" fontId="3" fillId="0" borderId="39" xfId="0" applyFont="1" applyBorder="1" applyAlignment="1">
      <alignment horizontal="center" vertical="center"/>
    </xf>
    <xf numFmtId="0" fontId="3" fillId="0" borderId="8" xfId="0" applyFont="1" applyBorder="1" applyAlignment="1">
      <alignment horizontal="center" vertical="center"/>
    </xf>
    <xf numFmtId="194" fontId="3" fillId="2" borderId="56" xfId="1" applyNumberFormat="1" applyFont="1" applyFill="1" applyBorder="1" applyAlignment="1" applyProtection="1">
      <alignment horizontal="right" vertical="center"/>
    </xf>
    <xf numFmtId="194" fontId="3" fillId="2" borderId="38" xfId="1" applyNumberFormat="1" applyFont="1" applyFill="1" applyBorder="1" applyAlignment="1" applyProtection="1">
      <alignment horizontal="right" vertical="center"/>
    </xf>
    <xf numFmtId="194" fontId="3" fillId="6" borderId="2" xfId="1" applyNumberFormat="1" applyFont="1" applyFill="1" applyBorder="1" applyAlignment="1" applyProtection="1">
      <alignment horizontal="right" vertical="center"/>
    </xf>
    <xf numFmtId="194" fontId="3" fillId="6" borderId="3" xfId="1" applyNumberFormat="1" applyFont="1" applyFill="1" applyBorder="1" applyAlignment="1" applyProtection="1">
      <alignment horizontal="right" vertical="center"/>
    </xf>
    <xf numFmtId="0" fontId="47" fillId="0" borderId="204" xfId="0" applyFont="1" applyBorder="1" applyAlignment="1">
      <alignment horizontal="center" vertical="center"/>
    </xf>
    <xf numFmtId="0" fontId="47" fillId="0" borderId="54" xfId="0" applyFont="1" applyBorder="1" applyAlignment="1">
      <alignment horizontal="center" vertical="center"/>
    </xf>
    <xf numFmtId="0" fontId="47" fillId="0" borderId="33" xfId="0" applyFont="1" applyBorder="1" applyAlignment="1">
      <alignment horizontal="center" vertical="center"/>
    </xf>
    <xf numFmtId="194" fontId="47" fillId="2" borderId="178" xfId="1" applyNumberFormat="1" applyFont="1" applyFill="1" applyBorder="1" applyAlignment="1" applyProtection="1">
      <alignment horizontal="right" vertical="center"/>
    </xf>
    <xf numFmtId="194" fontId="47" fillId="2" borderId="23" xfId="1" applyNumberFormat="1" applyFont="1" applyFill="1" applyBorder="1" applyAlignment="1" applyProtection="1">
      <alignment horizontal="right" vertical="center"/>
    </xf>
    <xf numFmtId="194" fontId="47" fillId="6" borderId="178" xfId="1" applyNumberFormat="1" applyFont="1" applyFill="1" applyBorder="1" applyAlignment="1" applyProtection="1">
      <alignment horizontal="right" vertical="center"/>
    </xf>
    <xf numFmtId="194" fontId="47" fillId="6" borderId="23" xfId="1" applyNumberFormat="1" applyFont="1" applyFill="1" applyBorder="1" applyAlignment="1" applyProtection="1">
      <alignment horizontal="right" vertical="center"/>
    </xf>
    <xf numFmtId="0" fontId="47" fillId="0" borderId="69" xfId="0" applyFont="1" applyBorder="1" applyAlignment="1">
      <alignment horizontal="center" vertical="center"/>
    </xf>
    <xf numFmtId="0" fontId="47" fillId="0" borderId="39" xfId="0" applyFont="1" applyBorder="1" applyAlignment="1">
      <alignment horizontal="center" vertical="center"/>
    </xf>
    <xf numFmtId="0" fontId="47" fillId="0" borderId="8" xfId="0" applyFont="1" applyBorder="1" applyAlignment="1">
      <alignment horizontal="center" vertical="center"/>
    </xf>
    <xf numFmtId="194" fontId="47" fillId="2" borderId="56" xfId="1" applyNumberFormat="1" applyFont="1" applyFill="1" applyBorder="1" applyAlignment="1" applyProtection="1">
      <alignment horizontal="right" vertical="center"/>
    </xf>
    <xf numFmtId="194" fontId="47" fillId="2" borderId="38" xfId="1" applyNumberFormat="1" applyFont="1" applyFill="1" applyBorder="1" applyAlignment="1" applyProtection="1">
      <alignment horizontal="right" vertical="center"/>
    </xf>
    <xf numFmtId="194" fontId="47" fillId="14" borderId="56" xfId="1" applyNumberFormat="1" applyFont="1" applyFill="1" applyBorder="1" applyAlignment="1" applyProtection="1">
      <alignment horizontal="right" vertical="center"/>
    </xf>
    <xf numFmtId="194" fontId="47" fillId="14" borderId="38" xfId="1" applyNumberFormat="1" applyFont="1" applyFill="1" applyBorder="1" applyAlignment="1" applyProtection="1">
      <alignment horizontal="right" vertical="center"/>
    </xf>
    <xf numFmtId="0" fontId="45" fillId="0" borderId="0" xfId="0" applyFont="1" applyAlignment="1">
      <alignment horizontal="center" vertical="top" wrapText="1"/>
    </xf>
    <xf numFmtId="0" fontId="3" fillId="0" borderId="0" xfId="0" applyFont="1" applyAlignment="1">
      <alignment horizontal="left" vertical="center" wrapText="1"/>
    </xf>
    <xf numFmtId="194" fontId="3" fillId="3" borderId="67" xfId="1" applyNumberFormat="1" applyFont="1" applyFill="1" applyBorder="1" applyAlignment="1" applyProtection="1">
      <alignment horizontal="right" vertical="center"/>
    </xf>
    <xf numFmtId="194" fontId="3" fillId="3" borderId="68" xfId="1" applyNumberFormat="1" applyFont="1" applyFill="1" applyBorder="1" applyAlignment="1" applyProtection="1">
      <alignment horizontal="right" vertical="center"/>
    </xf>
    <xf numFmtId="0" fontId="3" fillId="0" borderId="14" xfId="0" applyFont="1" applyBorder="1" applyAlignment="1">
      <alignment horizontal="center" vertical="center" textRotation="255" wrapText="1"/>
    </xf>
    <xf numFmtId="0" fontId="3" fillId="0" borderId="20" xfId="0" applyFont="1" applyBorder="1" applyAlignment="1">
      <alignment horizontal="center" vertical="center" textRotation="255" wrapText="1"/>
    </xf>
    <xf numFmtId="0" fontId="3" fillId="0" borderId="22" xfId="0" applyFont="1" applyBorder="1" applyAlignment="1">
      <alignment horizontal="center" vertical="center" textRotation="255" wrapText="1"/>
    </xf>
    <xf numFmtId="38" fontId="3" fillId="2" borderId="67" xfId="1" applyFont="1" applyFill="1" applyBorder="1" applyAlignment="1" applyProtection="1">
      <alignment horizontal="right" vertical="center" wrapText="1"/>
    </xf>
    <xf numFmtId="38" fontId="3" fillId="2" borderId="68" xfId="1" applyFont="1" applyFill="1" applyBorder="1" applyAlignment="1" applyProtection="1">
      <alignment horizontal="right" vertical="center" wrapText="1"/>
    </xf>
    <xf numFmtId="38" fontId="3" fillId="2" borderId="207" xfId="1" applyFont="1" applyFill="1" applyBorder="1" applyAlignment="1" applyProtection="1">
      <alignment horizontal="right" vertical="center" wrapText="1"/>
      <protection locked="0"/>
    </xf>
    <xf numFmtId="38" fontId="3" fillId="2" borderId="208" xfId="1" applyFont="1" applyFill="1" applyBorder="1" applyAlignment="1" applyProtection="1">
      <alignment horizontal="right" vertical="center" wrapText="1"/>
      <protection locked="0"/>
    </xf>
    <xf numFmtId="0" fontId="52" fillId="9" borderId="2" xfId="3" applyFont="1" applyFill="1" applyBorder="1" applyAlignment="1">
      <alignment horizontal="center" vertical="center" shrinkToFit="1"/>
    </xf>
    <xf numFmtId="0" fontId="52" fillId="9" borderId="3" xfId="3" applyFont="1" applyFill="1" applyBorder="1" applyAlignment="1">
      <alignment horizontal="center" vertical="center" shrinkToFit="1"/>
    </xf>
    <xf numFmtId="0" fontId="52" fillId="9" borderId="4" xfId="3" applyFont="1" applyFill="1" applyBorder="1" applyAlignment="1">
      <alignment horizontal="center" vertical="center" shrinkToFit="1"/>
    </xf>
    <xf numFmtId="0" fontId="52" fillId="9" borderId="1" xfId="3" applyFont="1" applyFill="1" applyBorder="1" applyAlignment="1">
      <alignment horizontal="center" vertical="center" shrinkToFit="1"/>
    </xf>
    <xf numFmtId="0" fontId="20" fillId="9" borderId="1" xfId="3" applyFont="1" applyFill="1" applyBorder="1" applyAlignment="1">
      <alignment horizontal="center" vertical="center" shrinkToFit="1"/>
    </xf>
    <xf numFmtId="0" fontId="15" fillId="0" borderId="0" xfId="0" applyFont="1" applyAlignment="1">
      <alignment horizontal="center"/>
    </xf>
    <xf numFmtId="0" fontId="28" fillId="0" borderId="0" xfId="5" applyFont="1" applyAlignment="1">
      <alignment horizontal="left"/>
    </xf>
    <xf numFmtId="0" fontId="28" fillId="0" borderId="0" xfId="0" applyFont="1" applyAlignment="1">
      <alignment horizontal="left"/>
    </xf>
    <xf numFmtId="0" fontId="15" fillId="0" borderId="0" xfId="5" applyFont="1" applyAlignment="1">
      <alignment horizontal="center"/>
    </xf>
    <xf numFmtId="0" fontId="32" fillId="0" borderId="6" xfId="0" applyFont="1" applyBorder="1" applyAlignment="1">
      <alignment horizontal="left" vertical="center" wrapText="1" shrinkToFit="1"/>
    </xf>
    <xf numFmtId="0" fontId="35" fillId="0" borderId="7" xfId="0" applyFont="1" applyBorder="1" applyAlignment="1">
      <alignment horizontal="left" vertical="center" shrinkToFit="1"/>
    </xf>
    <xf numFmtId="0" fontId="35" fillId="0" borderId="8" xfId="0" applyFont="1" applyBorder="1" applyAlignment="1">
      <alignment horizontal="left" vertical="center" shrinkToFit="1"/>
    </xf>
    <xf numFmtId="0" fontId="34"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182" fontId="20" fillId="0" borderId="6" xfId="0" applyNumberFormat="1" applyFont="1" applyBorder="1" applyAlignment="1">
      <alignment horizontal="center" vertical="center" shrinkToFit="1"/>
    </xf>
    <xf numFmtId="182" fontId="20" fillId="0" borderId="7" xfId="0" applyNumberFormat="1" applyFont="1" applyBorder="1" applyAlignment="1">
      <alignment horizontal="center" vertical="center" shrinkToFit="1"/>
    </xf>
    <xf numFmtId="182" fontId="20" fillId="0" borderId="8" xfId="0" applyNumberFormat="1" applyFont="1" applyBorder="1" applyAlignment="1">
      <alignment horizontal="center" vertical="center" shrinkToFi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6" xfId="0" applyBorder="1" applyAlignment="1">
      <alignment horizontal="left" vertical="center" wrapText="1" shrinkToFit="1"/>
    </xf>
    <xf numFmtId="0" fontId="0" fillId="0" borderId="7" xfId="0" applyBorder="1" applyAlignment="1">
      <alignment horizontal="left" vertical="center" wrapText="1" shrinkToFit="1"/>
    </xf>
    <xf numFmtId="0" fontId="0" fillId="0" borderId="8" xfId="0" applyBorder="1" applyAlignment="1">
      <alignment horizontal="left" vertical="center" wrapText="1" shrinkToFit="1"/>
    </xf>
    <xf numFmtId="57" fontId="0" fillId="0" borderId="6" xfId="0" applyNumberFormat="1" applyBorder="1" applyAlignment="1">
      <alignment horizontal="center" vertical="center" shrinkToFit="1"/>
    </xf>
    <xf numFmtId="57" fontId="0" fillId="0" borderId="7" xfId="0" applyNumberFormat="1" applyBorder="1" applyAlignment="1">
      <alignment horizontal="center" vertical="center" shrinkToFit="1"/>
    </xf>
    <xf numFmtId="57" fontId="0" fillId="0" borderId="8" xfId="0" applyNumberFormat="1" applyBorder="1" applyAlignment="1">
      <alignment horizontal="center" vertical="center" shrinkToFit="1"/>
    </xf>
    <xf numFmtId="0" fontId="30" fillId="0" borderId="6" xfId="0" applyFont="1" applyBorder="1" applyAlignment="1" applyProtection="1">
      <alignment horizontal="center" vertical="center" wrapText="1"/>
      <protection locked="0"/>
    </xf>
    <xf numFmtId="0" fontId="30" fillId="0" borderId="7" xfId="0" applyFont="1" applyBorder="1" applyAlignment="1" applyProtection="1">
      <alignment horizontal="center" vertical="center" wrapText="1"/>
      <protection locked="0"/>
    </xf>
    <xf numFmtId="0" fontId="30" fillId="0" borderId="8" xfId="0" applyFont="1" applyBorder="1" applyAlignment="1" applyProtection="1">
      <alignment horizontal="center" vertical="center" wrapText="1"/>
      <protection locked="0"/>
    </xf>
    <xf numFmtId="185" fontId="31" fillId="0" borderId="6" xfId="0" applyNumberFormat="1" applyFont="1" applyBorder="1" applyAlignment="1" applyProtection="1">
      <alignment horizontal="center" vertical="center" shrinkToFit="1"/>
      <protection locked="0"/>
    </xf>
    <xf numFmtId="185" fontId="31" fillId="0" borderId="7" xfId="0" applyNumberFormat="1" applyFont="1" applyBorder="1" applyAlignment="1" applyProtection="1">
      <alignment horizontal="center" vertical="center" shrinkToFit="1"/>
      <protection locked="0"/>
    </xf>
    <xf numFmtId="185" fontId="31" fillId="0" borderId="8" xfId="0" applyNumberFormat="1" applyFont="1" applyBorder="1" applyAlignment="1" applyProtection="1">
      <alignment horizontal="center" vertical="center" shrinkToFit="1"/>
      <protection locked="0"/>
    </xf>
    <xf numFmtId="0" fontId="12" fillId="4" borderId="2" xfId="0" applyFont="1" applyFill="1" applyBorder="1" applyAlignment="1">
      <alignment horizontal="center" vertical="center" shrinkToFit="1"/>
    </xf>
    <xf numFmtId="0" fontId="12" fillId="4" borderId="4" xfId="0" applyFont="1" applyFill="1" applyBorder="1" applyAlignment="1">
      <alignment horizontal="center" vertical="center" shrinkToFit="1"/>
    </xf>
    <xf numFmtId="0" fontId="34" fillId="0" borderId="6"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23" fillId="0" borderId="2" xfId="5" applyBorder="1" applyAlignment="1">
      <alignment horizontal="center" vertical="center"/>
    </xf>
    <xf numFmtId="0" fontId="23" fillId="0" borderId="3" xfId="5" applyBorder="1" applyAlignment="1">
      <alignment horizontal="center" vertical="center"/>
    </xf>
    <xf numFmtId="0" fontId="23" fillId="0" borderId="4" xfId="5" applyBorder="1" applyAlignment="1">
      <alignment horizontal="center" vertical="center"/>
    </xf>
    <xf numFmtId="0" fontId="34"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5" fillId="0" borderId="6" xfId="0" applyFont="1" applyBorder="1" applyAlignment="1">
      <alignment horizontal="left" vertical="center" wrapText="1" shrinkToFit="1"/>
    </xf>
    <xf numFmtId="0" fontId="35" fillId="0" borderId="7" xfId="0" applyFont="1" applyBorder="1" applyAlignment="1">
      <alignment horizontal="left" vertical="center" wrapText="1" shrinkToFit="1"/>
    </xf>
    <xf numFmtId="0" fontId="35" fillId="0" borderId="8" xfId="0" applyFont="1" applyBorder="1" applyAlignment="1">
      <alignment horizontal="left" vertical="center" wrapText="1" shrinkToFit="1"/>
    </xf>
  </cellXfs>
  <cellStyles count="7">
    <cellStyle name="桁区切り" xfId="1" builtinId="6"/>
    <cellStyle name="桁区切り 2" xfId="4" xr:uid="{30255435-8A95-4660-A5DB-FE7E5010915C}"/>
    <cellStyle name="標準" xfId="0" builtinId="0"/>
    <cellStyle name="標準 2" xfId="2" xr:uid="{B36BFFF6-37FA-495D-BAEE-DF54361A0F90}"/>
    <cellStyle name="標準 2 2" xfId="3" xr:uid="{695403B4-3C89-49BB-B1A8-A6549BF9799C}"/>
    <cellStyle name="標準 3" xfId="5" xr:uid="{34BE3581-DBAD-4D5A-AA4B-7C3EB77E59E9}"/>
    <cellStyle name="標準 5" xfId="6" xr:uid="{249C472C-DF57-4137-AEB9-213376094F5D}"/>
  </cellStyles>
  <dxfs count="91">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rgb="FF9C0006"/>
      </font>
      <fill>
        <patternFill>
          <bgColor rgb="FFFFC7CE"/>
        </patternFill>
      </fill>
    </dxf>
    <dxf>
      <font>
        <color rgb="FF9C0006"/>
      </font>
      <fill>
        <patternFill>
          <bgColor rgb="FFFFC7CE"/>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rgb="FF9C0006"/>
      </font>
      <fill>
        <patternFill>
          <bgColor rgb="FFFFC7CE"/>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rgb="FF9C0006"/>
      </font>
      <fill>
        <patternFill>
          <bgColor rgb="FFFFC7CE"/>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rgb="FF9C0006"/>
      </font>
      <fill>
        <patternFill>
          <bgColor rgb="FFFFC7CE"/>
        </patternFill>
      </fill>
    </dxf>
    <dxf>
      <font>
        <color auto="1"/>
      </font>
      <fill>
        <patternFill>
          <bgColor theme="4" tint="0.79998168889431442"/>
        </patternFill>
      </fill>
    </dxf>
    <dxf>
      <font>
        <color rgb="FF9C0006"/>
      </font>
      <fill>
        <patternFill>
          <bgColor rgb="FFFFC7CE"/>
        </patternFill>
      </fill>
    </dxf>
    <dxf>
      <font>
        <color rgb="FF9C0006"/>
      </font>
      <fill>
        <patternFill>
          <bgColor rgb="FFFFC7CE"/>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5D5D"/>
        </patternFill>
      </fill>
    </dxf>
    <dxf>
      <fill>
        <patternFill patternType="solid">
          <bgColor theme="0" tint="-0.499984740745262"/>
        </patternFill>
      </fill>
    </dxf>
    <dxf>
      <numFmt numFmtId="3" formatCode="#,##0"/>
    </dxf>
    <dxf>
      <numFmt numFmtId="3" formatCode="#,##0"/>
    </dxf>
    <dxf>
      <fill>
        <patternFill>
          <bgColor theme="1" tint="0.499984740745262"/>
        </patternFill>
      </fill>
    </dxf>
  </dxfs>
  <tableStyles count="0" defaultTableStyle="TableStyleMedium2" defaultPivotStyle="PivotStyleLight16"/>
  <colors>
    <mruColors>
      <color rgb="FFDFC5E1"/>
      <color rgb="FFC99ECC"/>
      <color rgb="FFFFFF99"/>
      <color rgb="FFD9E1F2"/>
      <color rgb="FFFF7575"/>
      <color rgb="FFFF5D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fmlaLink="$H$13" lockText="1" noThreeD="1"/>
</file>

<file path=xl/ctrlProps/ctrlProp10.xml><?xml version="1.0" encoding="utf-8"?>
<formControlPr xmlns="http://schemas.microsoft.com/office/spreadsheetml/2009/9/main" objectType="CheckBox" fmlaLink="$Q$13" lockText="1" noThreeD="1"/>
</file>

<file path=xl/ctrlProps/ctrlProp11.xml><?xml version="1.0" encoding="utf-8"?>
<formControlPr xmlns="http://schemas.microsoft.com/office/spreadsheetml/2009/9/main" objectType="CheckBox" fmlaLink="$Q$14" lockText="1" noThreeD="1"/>
</file>

<file path=xl/ctrlProps/ctrlProp12.xml><?xml version="1.0" encoding="utf-8"?>
<formControlPr xmlns="http://schemas.microsoft.com/office/spreadsheetml/2009/9/main" objectType="CheckBox" fmlaLink="$R$13" lockText="1" noThreeD="1"/>
</file>

<file path=xl/ctrlProps/ctrlProp13.xml><?xml version="1.0" encoding="utf-8"?>
<formControlPr xmlns="http://schemas.microsoft.com/office/spreadsheetml/2009/9/main" objectType="CheckBox" fmlaLink="$S$13" lockText="1" noThreeD="1"/>
</file>

<file path=xl/ctrlProps/ctrlProp14.xml><?xml version="1.0" encoding="utf-8"?>
<formControlPr xmlns="http://schemas.microsoft.com/office/spreadsheetml/2009/9/main" objectType="CheckBox" fmlaLink="$S$14" lockText="1" noThreeD="1"/>
</file>

<file path=xl/ctrlProps/ctrlProp15.xml><?xml version="1.0" encoding="utf-8"?>
<formControlPr xmlns="http://schemas.microsoft.com/office/spreadsheetml/2009/9/main" objectType="CheckBox" fmlaLink="$T$13" lockText="1" noThreeD="1"/>
</file>

<file path=xl/ctrlProps/ctrlProp16.xml><?xml version="1.0" encoding="utf-8"?>
<formControlPr xmlns="http://schemas.microsoft.com/office/spreadsheetml/2009/9/main" objectType="CheckBox" fmlaLink="$U$13" lockText="1" noThreeD="1"/>
</file>

<file path=xl/ctrlProps/ctrlProp17.xml><?xml version="1.0" encoding="utf-8"?>
<formControlPr xmlns="http://schemas.microsoft.com/office/spreadsheetml/2009/9/main" objectType="CheckBox" fmlaLink="$U$14" lockText="1" noThreeD="1"/>
</file>

<file path=xl/ctrlProps/ctrlProp18.xml><?xml version="1.0" encoding="utf-8"?>
<formControlPr xmlns="http://schemas.microsoft.com/office/spreadsheetml/2009/9/main" objectType="CheckBox" fmlaLink="$V$13" lockText="1" noThreeD="1"/>
</file>

<file path=xl/ctrlProps/ctrlProp19.xml><?xml version="1.0" encoding="utf-8"?>
<formControlPr xmlns="http://schemas.microsoft.com/office/spreadsheetml/2009/9/main" objectType="CheckBox" fmlaLink="$W$13" lockText="1" noThreeD="1"/>
</file>

<file path=xl/ctrlProps/ctrlProp2.xml><?xml version="1.0" encoding="utf-8"?>
<formControlPr xmlns="http://schemas.microsoft.com/office/spreadsheetml/2009/9/main" objectType="CheckBox" fmlaLink="$I$13" lockText="1" noThreeD="1"/>
</file>

<file path=xl/ctrlProps/ctrlProp20.xml><?xml version="1.0" encoding="utf-8"?>
<formControlPr xmlns="http://schemas.microsoft.com/office/spreadsheetml/2009/9/main" objectType="CheckBox" fmlaLink="$W$14" lockText="1" noThreeD="1"/>
</file>

<file path=xl/ctrlProps/ctrlProp21.xml><?xml version="1.0" encoding="utf-8"?>
<formControlPr xmlns="http://schemas.microsoft.com/office/spreadsheetml/2009/9/main" objectType="CheckBox" fmlaLink="$X$13" lockText="1" noThreeD="1"/>
</file>

<file path=xl/ctrlProps/ctrlProp22.xml><?xml version="1.0" encoding="utf-8"?>
<formControlPr xmlns="http://schemas.microsoft.com/office/spreadsheetml/2009/9/main" objectType="CheckBox" fmlaLink="$Y$13" lockText="1" noThreeD="1"/>
</file>

<file path=xl/ctrlProps/ctrlProp23.xml><?xml version="1.0" encoding="utf-8"?>
<formControlPr xmlns="http://schemas.microsoft.com/office/spreadsheetml/2009/9/main" objectType="CheckBox" fmlaLink="$Y$14" lockText="1" noThreeD="1"/>
</file>

<file path=xl/ctrlProps/ctrlProp24.xml><?xml version="1.0" encoding="utf-8"?>
<formControlPr xmlns="http://schemas.microsoft.com/office/spreadsheetml/2009/9/main" objectType="CheckBox" fmlaLink="$Z$13" lockText="1" noThreeD="1"/>
</file>

<file path=xl/ctrlProps/ctrlProp25.xml><?xml version="1.0" encoding="utf-8"?>
<formControlPr xmlns="http://schemas.microsoft.com/office/spreadsheetml/2009/9/main" objectType="CheckBox" fmlaLink="$G$14" lockText="1" noThreeD="1"/>
</file>

<file path=xl/ctrlProps/ctrlProp26.xml><?xml version="1.0" encoding="utf-8"?>
<formControlPr xmlns="http://schemas.microsoft.com/office/spreadsheetml/2009/9/main" objectType="CheckBox" fmlaLink="$I$14" lockText="1" noThreeD="1"/>
</file>

<file path=xl/ctrlProps/ctrlProp27.xml><?xml version="1.0" encoding="utf-8"?>
<formControlPr xmlns="http://schemas.microsoft.com/office/spreadsheetml/2009/9/main" objectType="CheckBox" fmlaLink="$K$14" lockText="1" noThreeD="1"/>
</file>

<file path=xl/ctrlProps/ctrlProp28.xml><?xml version="1.0" encoding="utf-8"?>
<formControlPr xmlns="http://schemas.microsoft.com/office/spreadsheetml/2009/9/main" objectType="CheckBox" fmlaLink="$M$14" lockText="1" noThreeD="1"/>
</file>

<file path=xl/ctrlProps/ctrlProp29.xml><?xml version="1.0" encoding="utf-8"?>
<formControlPr xmlns="http://schemas.microsoft.com/office/spreadsheetml/2009/9/main" objectType="CheckBox" fmlaLink="$O$14" lockText="1" noThreeD="1"/>
</file>

<file path=xl/ctrlProps/ctrlProp3.xml><?xml version="1.0" encoding="utf-8"?>
<formControlPr xmlns="http://schemas.microsoft.com/office/spreadsheetml/2009/9/main" objectType="CheckBox" fmlaLink="$J$13" lockText="1" noThreeD="1"/>
</file>

<file path=xl/ctrlProps/ctrlProp30.xml><?xml version="1.0" encoding="utf-8"?>
<formControlPr xmlns="http://schemas.microsoft.com/office/spreadsheetml/2009/9/main" objectType="CheckBox" fmlaLink="$G$13" lockText="1" noThreeD="1"/>
</file>

<file path=xl/ctrlProps/ctrlProp4.xml><?xml version="1.0" encoding="utf-8"?>
<formControlPr xmlns="http://schemas.microsoft.com/office/spreadsheetml/2009/9/main" objectType="CheckBox" fmlaLink="$K$13" lockText="1" noThreeD="1"/>
</file>

<file path=xl/ctrlProps/ctrlProp5.xml><?xml version="1.0" encoding="utf-8"?>
<formControlPr xmlns="http://schemas.microsoft.com/office/spreadsheetml/2009/9/main" objectType="CheckBox" fmlaLink="$L$13" lockText="1" noThreeD="1"/>
</file>

<file path=xl/ctrlProps/ctrlProp6.xml><?xml version="1.0" encoding="utf-8"?>
<formControlPr xmlns="http://schemas.microsoft.com/office/spreadsheetml/2009/9/main" objectType="CheckBox" fmlaLink="$M$13" lockText="1" noThreeD="1"/>
</file>

<file path=xl/ctrlProps/ctrlProp7.xml><?xml version="1.0" encoding="utf-8"?>
<formControlPr xmlns="http://schemas.microsoft.com/office/spreadsheetml/2009/9/main" objectType="CheckBox" fmlaLink="$N$13" lockText="1" noThreeD="1"/>
</file>

<file path=xl/ctrlProps/ctrlProp8.xml><?xml version="1.0" encoding="utf-8"?>
<formControlPr xmlns="http://schemas.microsoft.com/office/spreadsheetml/2009/9/main" objectType="CheckBox" fmlaLink="$O$13" lockText="1" noThreeD="1"/>
</file>

<file path=xl/ctrlProps/ctrlProp9.xml><?xml version="1.0" encoding="utf-8"?>
<formControlPr xmlns="http://schemas.microsoft.com/office/spreadsheetml/2009/9/main" objectType="CheckBox" fmlaLink="$P$13" lockText="1" noThreeD="1"/>
</file>

<file path=xl/drawings/drawing1.xml><?xml version="1.0" encoding="utf-8"?>
<xdr:wsDr xmlns:xdr="http://schemas.openxmlformats.org/drawingml/2006/spreadsheetDrawing" xmlns:a="http://schemas.openxmlformats.org/drawingml/2006/main">
  <xdr:twoCellAnchor>
    <xdr:from>
      <xdr:col>6</xdr:col>
      <xdr:colOff>455293</xdr:colOff>
      <xdr:row>1</xdr:row>
      <xdr:rowOff>180975</xdr:rowOff>
    </xdr:from>
    <xdr:to>
      <xdr:col>9</xdr:col>
      <xdr:colOff>419098</xdr:colOff>
      <xdr:row>5</xdr:row>
      <xdr:rowOff>53340</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8646793" y="428625"/>
          <a:ext cx="3335655" cy="1548765"/>
          <a:chOff x="7787073" y="209837"/>
          <a:chExt cx="3110884" cy="1152428"/>
        </a:xfrm>
      </xdr:grpSpPr>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787073" y="209837"/>
            <a:ext cx="3110884" cy="115242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・・・入力箇所</a:t>
            </a:r>
            <a:endParaRPr kumimoji="1" lang="en-US" altLang="ja-JP" sz="1100"/>
          </a:p>
          <a:p>
            <a:endParaRPr kumimoji="1" lang="en-US" altLang="ja-JP" sz="1100"/>
          </a:p>
          <a:p>
            <a:r>
              <a:rPr kumimoji="1" lang="ja-JP" altLang="en-US" sz="1100"/>
              <a:t>　　　・・・選択（ドロップダウン）箇所</a:t>
            </a:r>
            <a:endParaRPr kumimoji="1" lang="en-US" altLang="ja-JP" sz="1100"/>
          </a:p>
          <a:p>
            <a:endParaRPr kumimoji="1" lang="en-US" altLang="ja-JP" sz="1100"/>
          </a:p>
          <a:p>
            <a:r>
              <a:rPr kumimoji="1" lang="ja-JP" altLang="en-US" sz="1100"/>
              <a:t>　　　・・・自動計算箇所</a:t>
            </a:r>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827645" y="255270"/>
            <a:ext cx="457200" cy="201930"/>
          </a:xfrm>
          <a:prstGeom prst="rect">
            <a:avLst/>
          </a:prstGeom>
          <a:solidFill>
            <a:srgbClr val="FFFF99"/>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7825740" y="657225"/>
            <a:ext cx="457200" cy="201930"/>
          </a:xfrm>
          <a:prstGeom prst="rect">
            <a:avLst/>
          </a:prstGeom>
          <a:solidFill>
            <a:schemeClr val="accent2">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7821930" y="1053465"/>
            <a:ext cx="457200" cy="201930"/>
          </a:xfrm>
          <a:prstGeom prst="rect">
            <a:avLst/>
          </a:prstGeom>
          <a:solidFill>
            <a:schemeClr val="accent5">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xdr:col>
      <xdr:colOff>0</xdr:colOff>
      <xdr:row>7</xdr:row>
      <xdr:rowOff>0</xdr:rowOff>
    </xdr:from>
    <xdr:to>
      <xdr:col>5</xdr:col>
      <xdr:colOff>1568450</xdr:colOff>
      <xdr:row>12</xdr:row>
      <xdr:rowOff>85725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2000" y="2181225"/>
          <a:ext cx="6664325" cy="1228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500" b="1" u="none"/>
            <a:t>・こちらの基本情報は、未入力でも試算可能です。</a:t>
          </a:r>
          <a:endParaRPr kumimoji="1" lang="en-US" altLang="ja-JP" sz="1500" b="1" u="none"/>
        </a:p>
        <a:p>
          <a:r>
            <a:rPr kumimoji="1" lang="ja-JP" altLang="en-US" sz="1500" b="1" u="none"/>
            <a:t>・対象経費が不明の場合でも、算定額は、計算可能です。</a:t>
          </a:r>
          <a:endParaRPr kumimoji="1" lang="en-US" altLang="ja-JP" sz="1500" b="1" u="none"/>
        </a:p>
        <a:p>
          <a:r>
            <a:rPr kumimoji="1" lang="ja-JP" altLang="en-US" sz="1500" b="1" u="none"/>
            <a:t>　参考としてご使用ください。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79114</xdr:colOff>
      <xdr:row>34</xdr:row>
      <xdr:rowOff>253254</xdr:rowOff>
    </xdr:from>
    <xdr:to>
      <xdr:col>3</xdr:col>
      <xdr:colOff>1694330</xdr:colOff>
      <xdr:row>36</xdr:row>
      <xdr:rowOff>317500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018914" y="8686054"/>
          <a:ext cx="2389916" cy="82624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lstStyle/>
        <a:p>
          <a:pPr algn="l"/>
          <a:r>
            <a:rPr kumimoji="1" lang="ja-JP" altLang="en-US" sz="1000" b="1"/>
            <a:t>機能性</a:t>
          </a:r>
          <a:r>
            <a:rPr kumimoji="1" lang="en-US" altLang="ja-JP" sz="1000" b="1"/>
            <a:t>PV</a:t>
          </a:r>
          <a:r>
            <a:rPr kumimoji="1" lang="ja-JP" altLang="en-US" sz="1000" b="1"/>
            <a:t>　周辺機器（マイクロインバーター、オプティマイザー）以外の場合は入力</a:t>
          </a:r>
          <a:endParaRPr kumimoji="1" lang="en-US" altLang="ja-JP" sz="1000" b="1"/>
        </a:p>
      </xdr:txBody>
    </xdr:sp>
    <xdr:clientData/>
  </xdr:twoCellAnchor>
  <xdr:twoCellAnchor>
    <xdr:from>
      <xdr:col>2</xdr:col>
      <xdr:colOff>46257</xdr:colOff>
      <xdr:row>2</xdr:row>
      <xdr:rowOff>228796</xdr:rowOff>
    </xdr:from>
    <xdr:to>
      <xdr:col>3</xdr:col>
      <xdr:colOff>1722657</xdr:colOff>
      <xdr:row>3</xdr:row>
      <xdr:rowOff>364686</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979707" y="962221"/>
          <a:ext cx="2447925" cy="51689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b="1">
              <a:solidFill>
                <a:schemeClr val="tx1"/>
              </a:solidFill>
            </a:rPr>
            <a:t>機能性</a:t>
          </a:r>
          <a:r>
            <a:rPr kumimoji="1" lang="en-US" altLang="ja-JP" sz="800" b="1">
              <a:solidFill>
                <a:schemeClr val="tx1"/>
              </a:solidFill>
            </a:rPr>
            <a:t>PV</a:t>
          </a:r>
          <a:r>
            <a:rPr kumimoji="1" lang="ja-JP" altLang="en-US" sz="800" b="1">
              <a:solidFill>
                <a:schemeClr val="tx1"/>
              </a:solidFill>
            </a:rPr>
            <a:t>を除く通常の</a:t>
          </a:r>
          <a:r>
            <a:rPr kumimoji="1" lang="en-US" altLang="ja-JP" sz="800" b="1">
              <a:solidFill>
                <a:schemeClr val="tx1"/>
              </a:solidFill>
            </a:rPr>
            <a:t>PV</a:t>
          </a:r>
          <a:r>
            <a:rPr kumimoji="1" lang="ja-JP" altLang="en-US" sz="800" b="1">
              <a:solidFill>
                <a:schemeClr val="tx1"/>
              </a:solidFill>
            </a:rPr>
            <a:t>モジュールのみ入力してください。</a:t>
          </a:r>
        </a:p>
      </xdr:txBody>
    </xdr:sp>
    <xdr:clientData/>
  </xdr:twoCellAnchor>
  <xdr:twoCellAnchor>
    <xdr:from>
      <xdr:col>13</xdr:col>
      <xdr:colOff>3809</xdr:colOff>
      <xdr:row>1</xdr:row>
      <xdr:rowOff>0</xdr:rowOff>
    </xdr:from>
    <xdr:to>
      <xdr:col>18</xdr:col>
      <xdr:colOff>474344</xdr:colOff>
      <xdr:row>4</xdr:row>
      <xdr:rowOff>248602</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19412397" y="381000"/>
          <a:ext cx="3776271" cy="1357984"/>
          <a:chOff x="7787073" y="209837"/>
          <a:chExt cx="3110884" cy="1152428"/>
        </a:xfrm>
      </xdr:grpSpPr>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7787073" y="209837"/>
            <a:ext cx="3110884" cy="115242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・・・入力箇所</a:t>
            </a:r>
            <a:endParaRPr kumimoji="1" lang="en-US" altLang="ja-JP" sz="1100"/>
          </a:p>
          <a:p>
            <a:endParaRPr kumimoji="1" lang="en-US" altLang="ja-JP" sz="1100"/>
          </a:p>
          <a:p>
            <a:r>
              <a:rPr kumimoji="1" lang="ja-JP" altLang="en-US" sz="1100"/>
              <a:t>　　　・・・選択（ドロップダウン）箇所</a:t>
            </a:r>
            <a:endParaRPr kumimoji="1" lang="en-US" altLang="ja-JP" sz="1100"/>
          </a:p>
          <a:p>
            <a:endParaRPr kumimoji="1" lang="en-US" altLang="ja-JP" sz="1100"/>
          </a:p>
          <a:p>
            <a:r>
              <a:rPr kumimoji="1" lang="ja-JP" altLang="en-US" sz="1100"/>
              <a:t>　　　・・・自動計算箇所</a:t>
            </a:r>
          </a:p>
        </xdr:txBody>
      </xdr:sp>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827645" y="255270"/>
            <a:ext cx="399682" cy="201930"/>
          </a:xfrm>
          <a:prstGeom prst="rect">
            <a:avLst/>
          </a:prstGeom>
          <a:solidFill>
            <a:srgbClr val="FFFF99"/>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7822702" y="575177"/>
            <a:ext cx="398199" cy="201367"/>
          </a:xfrm>
          <a:prstGeom prst="rect">
            <a:avLst/>
          </a:prstGeom>
          <a:solidFill>
            <a:schemeClr val="accent2">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7818786" y="934230"/>
            <a:ext cx="402549" cy="203062"/>
          </a:xfrm>
          <a:prstGeom prst="rect">
            <a:avLst/>
          </a:prstGeom>
          <a:solidFill>
            <a:schemeClr val="accent5">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xdr:col>
      <xdr:colOff>188260</xdr:colOff>
      <xdr:row>10</xdr:row>
      <xdr:rowOff>304799</xdr:rowOff>
    </xdr:from>
    <xdr:to>
      <xdr:col>3</xdr:col>
      <xdr:colOff>1685365</xdr:colOff>
      <xdr:row>13</xdr:row>
      <xdr:rowOff>170329</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29554" y="3738281"/>
          <a:ext cx="2268070" cy="63649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tx1"/>
              </a:solidFill>
            </a:rPr>
            <a:t>機能性</a:t>
          </a:r>
          <a:r>
            <a:rPr kumimoji="1" lang="en-US" altLang="ja-JP" sz="1100" b="1">
              <a:solidFill>
                <a:schemeClr val="tx1"/>
              </a:solidFill>
            </a:rPr>
            <a:t>PV</a:t>
          </a:r>
          <a:r>
            <a:rPr kumimoji="1" lang="ja-JP" altLang="en-US" sz="1100" b="1">
              <a:solidFill>
                <a:schemeClr val="tx1"/>
              </a:solidFill>
            </a:rPr>
            <a:t>（基準別表５）のモジュールのみ選択。</a:t>
          </a:r>
        </a:p>
      </xdr:txBody>
    </xdr:sp>
    <xdr:clientData/>
  </xdr:twoCellAnchor>
  <xdr:twoCellAnchor>
    <xdr:from>
      <xdr:col>2</xdr:col>
      <xdr:colOff>80683</xdr:colOff>
      <xdr:row>5</xdr:row>
      <xdr:rowOff>376518</xdr:rowOff>
    </xdr:from>
    <xdr:to>
      <xdr:col>3</xdr:col>
      <xdr:colOff>1577788</xdr:colOff>
      <xdr:row>8</xdr:row>
      <xdr:rowOff>242048</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021977" y="2268071"/>
          <a:ext cx="2268070" cy="63649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tx1"/>
              </a:solidFill>
            </a:rPr>
            <a:t>機能性</a:t>
          </a:r>
          <a:r>
            <a:rPr kumimoji="1" lang="en-US" altLang="ja-JP" sz="1100" b="1">
              <a:solidFill>
                <a:schemeClr val="tx1"/>
              </a:solidFill>
            </a:rPr>
            <a:t>PV</a:t>
          </a:r>
          <a:r>
            <a:rPr kumimoji="1" lang="ja-JP" altLang="en-US" sz="1100" b="1">
              <a:solidFill>
                <a:schemeClr val="tx1"/>
              </a:solidFill>
            </a:rPr>
            <a:t>（基準別表３）のモジュールのみ選択。</a:t>
          </a:r>
        </a:p>
      </xdr:txBody>
    </xdr:sp>
    <xdr:clientData/>
  </xdr:twoCellAnchor>
  <xdr:twoCellAnchor>
    <xdr:from>
      <xdr:col>3</xdr:col>
      <xdr:colOff>68156</xdr:colOff>
      <xdr:row>32</xdr:row>
      <xdr:rowOff>257175</xdr:rowOff>
    </xdr:from>
    <xdr:to>
      <xdr:col>3</xdr:col>
      <xdr:colOff>1715981</xdr:colOff>
      <xdr:row>33</xdr:row>
      <xdr:rowOff>333375</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773131" y="8991600"/>
          <a:ext cx="1647825" cy="4572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t"/>
        <a:lstStyle/>
        <a:p>
          <a:r>
            <a:rPr kumimoji="1" lang="ja-JP" altLang="en-US" sz="1000" b="1">
              <a:solidFill>
                <a:schemeClr val="tx1"/>
              </a:solidFill>
            </a:rPr>
            <a:t>オプティマイザー専用の</a:t>
          </a:r>
          <a:r>
            <a:rPr kumimoji="1" lang="en-US" altLang="ja-JP" sz="1000" b="1">
              <a:solidFill>
                <a:schemeClr val="tx1"/>
              </a:solidFill>
            </a:rPr>
            <a:t>PCS</a:t>
          </a:r>
          <a:r>
            <a:rPr kumimoji="1" lang="ja-JP" altLang="en-US" sz="1000" b="1">
              <a:solidFill>
                <a:schemeClr val="tx1"/>
              </a:solidFill>
            </a:rPr>
            <a:t>を導入した際に選択</a:t>
          </a:r>
          <a:r>
            <a:rPr kumimoji="1" lang="ja-JP" altLang="en-US" sz="1100" b="1">
              <a:solidFill>
                <a:schemeClr val="tx1"/>
              </a:solidFill>
            </a:rPr>
            <a:t>。</a:t>
          </a:r>
        </a:p>
      </xdr:txBody>
    </xdr:sp>
    <xdr:clientData/>
  </xdr:twoCellAnchor>
  <xdr:twoCellAnchor>
    <xdr:from>
      <xdr:col>2</xdr:col>
      <xdr:colOff>188260</xdr:colOff>
      <xdr:row>15</xdr:row>
      <xdr:rowOff>304799</xdr:rowOff>
    </xdr:from>
    <xdr:to>
      <xdr:col>3</xdr:col>
      <xdr:colOff>1685365</xdr:colOff>
      <xdr:row>18</xdr:row>
      <xdr:rowOff>170329</xdr:rowOff>
    </xdr:to>
    <xdr:sp macro="" textlink="">
      <xdr:nvSpPr>
        <xdr:cNvPr id="7" name="テキスト ボックス 6">
          <a:extLst>
            <a:ext uri="{FF2B5EF4-FFF2-40B4-BE49-F238E27FC236}">
              <a16:creationId xmlns:a16="http://schemas.microsoft.com/office/drawing/2014/main" id="{F216B651-C31C-4C85-95C8-1808F75F793C}"/>
            </a:ext>
          </a:extLst>
        </xdr:cNvPr>
        <xdr:cNvSpPr txBox="1"/>
      </xdr:nvSpPr>
      <xdr:spPr>
        <a:xfrm>
          <a:off x="1129554" y="4081181"/>
          <a:ext cx="2273486" cy="100853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tx1"/>
              </a:solidFill>
            </a:rPr>
            <a:t>機能性</a:t>
          </a:r>
          <a:r>
            <a:rPr kumimoji="1" lang="en-US" altLang="ja-JP" sz="1100" b="1">
              <a:solidFill>
                <a:schemeClr val="tx1"/>
              </a:solidFill>
            </a:rPr>
            <a:t>PV</a:t>
          </a:r>
          <a:r>
            <a:rPr kumimoji="1" lang="ja-JP" altLang="en-US" sz="1100" b="1">
              <a:solidFill>
                <a:schemeClr val="tx1"/>
              </a:solidFill>
            </a:rPr>
            <a:t>（基準別表３）のモジュールのみ選択。</a:t>
          </a:r>
        </a:p>
      </xdr:txBody>
    </xdr:sp>
    <xdr:clientData/>
  </xdr:twoCellAnchor>
  <xdr:twoCellAnchor>
    <xdr:from>
      <xdr:col>2</xdr:col>
      <xdr:colOff>188260</xdr:colOff>
      <xdr:row>15</xdr:row>
      <xdr:rowOff>304799</xdr:rowOff>
    </xdr:from>
    <xdr:to>
      <xdr:col>3</xdr:col>
      <xdr:colOff>1685365</xdr:colOff>
      <xdr:row>18</xdr:row>
      <xdr:rowOff>170329</xdr:rowOff>
    </xdr:to>
    <xdr:sp macro="" textlink="">
      <xdr:nvSpPr>
        <xdr:cNvPr id="8" name="テキスト ボックス 7">
          <a:extLst>
            <a:ext uri="{FF2B5EF4-FFF2-40B4-BE49-F238E27FC236}">
              <a16:creationId xmlns:a16="http://schemas.microsoft.com/office/drawing/2014/main" id="{83F36084-9072-4FC5-816B-BF5D67DEBD78}"/>
            </a:ext>
          </a:extLst>
        </xdr:cNvPr>
        <xdr:cNvSpPr txBox="1"/>
      </xdr:nvSpPr>
      <xdr:spPr>
        <a:xfrm>
          <a:off x="1129554" y="4081181"/>
          <a:ext cx="2273486" cy="100853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tx1"/>
              </a:solidFill>
            </a:rPr>
            <a:t>機能性</a:t>
          </a:r>
          <a:r>
            <a:rPr kumimoji="1" lang="en-US" altLang="ja-JP" sz="1100" b="1">
              <a:solidFill>
                <a:schemeClr val="tx1"/>
              </a:solidFill>
            </a:rPr>
            <a:t>PV</a:t>
          </a:r>
          <a:r>
            <a:rPr kumimoji="1" lang="ja-JP" altLang="en-US" sz="1100" b="1">
              <a:solidFill>
                <a:schemeClr val="tx1"/>
              </a:solidFill>
            </a:rPr>
            <a:t>（基準別表６）のモジュールのみ選択。</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114300</xdr:colOff>
          <xdr:row>11</xdr:row>
          <xdr:rowOff>371475</xdr:rowOff>
        </xdr:from>
        <xdr:to>
          <xdr:col>6</xdr:col>
          <xdr:colOff>1028700</xdr:colOff>
          <xdr:row>13</xdr:row>
          <xdr:rowOff>76200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3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単機能型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12</xdr:row>
          <xdr:rowOff>371475</xdr:rowOff>
        </xdr:from>
        <xdr:to>
          <xdr:col>7</xdr:col>
          <xdr:colOff>180975</xdr:colOff>
          <xdr:row>14</xdr:row>
          <xdr:rowOff>66675</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3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トライブリッド型</a:t>
              </a:r>
            </a:p>
          </xdr:txBody>
        </xdr:sp>
        <xdr:clientData/>
      </xdr:twoCellAnchor>
    </mc:Choice>
    <mc:Fallback/>
  </mc:AlternateContent>
  <xdr:twoCellAnchor>
    <xdr:from>
      <xdr:col>12</xdr:col>
      <xdr:colOff>154117</xdr:colOff>
      <xdr:row>0</xdr:row>
      <xdr:rowOff>255084</xdr:rowOff>
    </xdr:from>
    <xdr:to>
      <xdr:col>17</xdr:col>
      <xdr:colOff>1755887</xdr:colOff>
      <xdr:row>7</xdr:row>
      <xdr:rowOff>493395</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14479717" y="255084"/>
          <a:ext cx="9202720" cy="250526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solidFill>
                <a:schemeClr val="tx1"/>
              </a:solidFill>
            </a:rPr>
            <a:t>（</a:t>
          </a:r>
          <a:r>
            <a:rPr kumimoji="1" lang="en-US" altLang="ja-JP" sz="1100" b="1">
              <a:solidFill>
                <a:schemeClr val="tx1"/>
              </a:solidFill>
            </a:rPr>
            <a:t>※1</a:t>
          </a:r>
          <a:r>
            <a:rPr kumimoji="1" lang="ja-JP" altLang="en-US" sz="1100" b="1">
              <a:solidFill>
                <a:schemeClr val="tx1"/>
              </a:solidFill>
            </a:rPr>
            <a:t>）領収書に含まれる助成対象となる経費のみの金額（税別）を記載してください。</a:t>
          </a:r>
          <a:endParaRPr kumimoji="1" lang="en-US" altLang="ja-JP" sz="1100" b="1">
            <a:solidFill>
              <a:schemeClr val="tx1"/>
            </a:solidFill>
          </a:endParaRPr>
        </a:p>
        <a:p>
          <a:pPr algn="l"/>
          <a:r>
            <a:rPr kumimoji="1" lang="ja-JP" altLang="en-US" sz="1100" b="1">
              <a:solidFill>
                <a:schemeClr val="tx1"/>
              </a:solidFill>
            </a:rPr>
            <a:t>（</a:t>
          </a:r>
          <a:r>
            <a:rPr kumimoji="1" lang="en-US" altLang="ja-JP" sz="1100" b="1">
              <a:solidFill>
                <a:schemeClr val="tx1"/>
              </a:solidFill>
            </a:rPr>
            <a:t>※2</a:t>
          </a:r>
          <a:r>
            <a:rPr kumimoji="1" lang="ja-JP" altLang="en-US" sz="1100" b="1">
              <a:solidFill>
                <a:schemeClr val="tx1"/>
              </a:solidFill>
            </a:rPr>
            <a:t>）機器費、工事費は</a:t>
          </a:r>
          <a:endParaRPr kumimoji="1" lang="en-US" altLang="ja-JP" sz="1100" b="1">
            <a:solidFill>
              <a:schemeClr val="tx1"/>
            </a:solidFill>
          </a:endParaRPr>
        </a:p>
        <a:p>
          <a:pPr algn="l"/>
          <a:r>
            <a:rPr kumimoji="1" lang="ja-JP" altLang="en-US" sz="1100" b="1">
              <a:solidFill>
                <a:schemeClr val="tx1"/>
              </a:solidFill>
            </a:rPr>
            <a:t>　　　 ①上乗せ措置がある機能性</a:t>
          </a:r>
          <a:r>
            <a:rPr kumimoji="1" lang="en-US" altLang="ja-JP" sz="1100" b="1">
              <a:solidFill>
                <a:schemeClr val="tx1"/>
              </a:solidFill>
            </a:rPr>
            <a:t>PV</a:t>
          </a:r>
          <a:r>
            <a:rPr kumimoji="1" lang="ja-JP" altLang="en-US" sz="1100" b="1">
              <a:solidFill>
                <a:schemeClr val="tx1"/>
              </a:solidFill>
            </a:rPr>
            <a:t>の経費や、集合住宅の陸屋根の架台の経費を含む、</a:t>
          </a:r>
          <a:endParaRPr kumimoji="1" lang="en-US" altLang="ja-JP" sz="1100" b="1">
            <a:solidFill>
              <a:schemeClr val="tx1"/>
            </a:solidFill>
          </a:endParaRPr>
        </a:p>
        <a:p>
          <a:pPr algn="l"/>
          <a:r>
            <a:rPr kumimoji="1" lang="ja-JP" altLang="en-US" sz="1100" b="1">
              <a:solidFill>
                <a:schemeClr val="tx1"/>
              </a:solidFill>
            </a:rPr>
            <a:t>　　　 ②パワーコンディショナの種類（単機能型、ハイブリッド型、トライブリッド型）を考慮した、</a:t>
          </a:r>
          <a:endParaRPr kumimoji="1" lang="en-US" altLang="ja-JP" sz="1100" b="1">
            <a:solidFill>
              <a:schemeClr val="tx1"/>
            </a:solidFill>
          </a:endParaRPr>
        </a:p>
        <a:p>
          <a:pPr algn="l"/>
          <a:r>
            <a:rPr kumimoji="1" lang="ja-JP" altLang="en-US" sz="1100" b="1">
              <a:solidFill>
                <a:schemeClr val="tx1"/>
              </a:solidFill>
            </a:rPr>
            <a:t>　　　</a:t>
          </a:r>
          <a:r>
            <a:rPr kumimoji="1" lang="ja-JP" altLang="en-US" sz="1100" b="1" baseline="0">
              <a:solidFill>
                <a:schemeClr val="tx1"/>
              </a:solidFill>
            </a:rPr>
            <a:t>  </a:t>
          </a:r>
          <a:r>
            <a:rPr kumimoji="1" lang="ja-JP" altLang="en-US" sz="1100" b="1">
              <a:solidFill>
                <a:schemeClr val="tx1"/>
              </a:solidFill>
            </a:rPr>
            <a:t>種別（太陽光発電システム、蓄電池システム、</a:t>
          </a:r>
          <a:r>
            <a:rPr kumimoji="1" lang="en-US" altLang="ja-JP" sz="1100" b="1">
              <a:solidFill>
                <a:schemeClr val="tx1"/>
              </a:solidFill>
            </a:rPr>
            <a:t>V2H</a:t>
          </a:r>
          <a:r>
            <a:rPr kumimoji="1" lang="ja-JP" altLang="en-US" sz="1100" b="1">
              <a:solidFill>
                <a:schemeClr val="tx1"/>
              </a:solidFill>
            </a:rPr>
            <a:t>）ごとの助成対象経費を記載してください。	</a:t>
          </a:r>
          <a:endParaRPr kumimoji="1" lang="en-US" altLang="ja-JP" sz="1100" b="1">
            <a:solidFill>
              <a:schemeClr val="tx1"/>
            </a:solidFill>
          </a:endParaRPr>
        </a:p>
        <a:p>
          <a:pPr algn="l"/>
          <a:r>
            <a:rPr kumimoji="1" lang="ja-JP" altLang="en-US" sz="1100" b="1">
              <a:solidFill>
                <a:schemeClr val="tx1"/>
              </a:solidFill>
            </a:rPr>
            <a:t>（</a:t>
          </a:r>
          <a:r>
            <a:rPr kumimoji="1" lang="en-US" altLang="ja-JP" sz="1100" b="1">
              <a:solidFill>
                <a:schemeClr val="tx1"/>
              </a:solidFill>
            </a:rPr>
            <a:t>※3</a:t>
          </a:r>
          <a:r>
            <a:rPr kumimoji="1" lang="ja-JP" altLang="en-US" sz="1100" b="1">
              <a:solidFill>
                <a:schemeClr val="tx1"/>
              </a:solidFill>
            </a:rPr>
            <a:t>）</a:t>
          </a:r>
          <a:r>
            <a:rPr kumimoji="1" lang="en-US" altLang="ja-JP" sz="1100" b="1">
              <a:solidFill>
                <a:schemeClr val="tx1"/>
              </a:solidFill>
            </a:rPr>
            <a:t>"</a:t>
          </a:r>
          <a:r>
            <a:rPr kumimoji="1" lang="ja-JP" altLang="en-US" sz="1100" b="1">
              <a:solidFill>
                <a:schemeClr val="tx1"/>
              </a:solidFill>
            </a:rPr>
            <a:t>ハイブリッド型、トライブリッド型のパワーコンディショナを設置した場合のみ記載してください。（単機能型の場合は記載不要）。</a:t>
          </a:r>
        </a:p>
        <a:p>
          <a:pPr algn="l"/>
          <a:r>
            <a:rPr kumimoji="1" lang="ja-JP" altLang="en-US" sz="1100" b="1">
              <a:solidFill>
                <a:schemeClr val="tx1"/>
              </a:solidFill>
            </a:rPr>
            <a:t>　　　　パワーコンディショナ全体の機器費、工事費の内、種別ごとに按分した機器費、工事費に分けて記載してください。</a:t>
          </a:r>
          <a:endParaRPr kumimoji="1" lang="en-US" altLang="ja-JP" sz="1100" b="1">
            <a:solidFill>
              <a:schemeClr val="tx1"/>
            </a:solidFill>
          </a:endParaRPr>
        </a:p>
        <a:p>
          <a:pPr algn="l"/>
          <a:r>
            <a:rPr kumimoji="1" lang="ja-JP" altLang="en-US" sz="1100" b="1">
              <a:solidFill>
                <a:schemeClr val="tx1"/>
              </a:solidFill>
            </a:rPr>
            <a:t>（</a:t>
          </a:r>
          <a:r>
            <a:rPr kumimoji="1" lang="en-US" altLang="ja-JP" sz="1100" b="1">
              <a:solidFill>
                <a:schemeClr val="tx1"/>
              </a:solidFill>
            </a:rPr>
            <a:t>※4</a:t>
          </a:r>
          <a:r>
            <a:rPr kumimoji="1" lang="ja-JP" altLang="en-US" sz="1100" b="1">
              <a:solidFill>
                <a:schemeClr val="tx1"/>
              </a:solidFill>
            </a:rPr>
            <a:t>）</a:t>
          </a:r>
          <a:r>
            <a:rPr kumimoji="1" lang="en-US" altLang="ja-JP" sz="1100" b="1">
              <a:solidFill>
                <a:schemeClr val="tx1"/>
              </a:solidFill>
            </a:rPr>
            <a:t>"</a:t>
          </a:r>
          <a:r>
            <a:rPr kumimoji="1" lang="ja-JP" altLang="en-US" sz="1100" b="1">
              <a:solidFill>
                <a:schemeClr val="tx1"/>
              </a:solidFill>
            </a:rPr>
            <a:t>集合住宅の陸屋根に架台を設置し、上乗せ措置を適用する場合のみ記載してください。</a:t>
          </a:r>
        </a:p>
        <a:p>
          <a:pPr algn="l"/>
          <a:r>
            <a:rPr kumimoji="1" lang="ja-JP" altLang="en-US" sz="1100" b="1">
              <a:solidFill>
                <a:schemeClr val="tx1"/>
              </a:solidFill>
            </a:rPr>
            <a:t>　　　（架台を設置するのが、集合住宅の陸屋根でない場合は、記載不要）</a:t>
          </a:r>
        </a:p>
        <a:p>
          <a:pPr algn="l"/>
          <a:r>
            <a:rPr kumimoji="1" lang="ja-JP" altLang="en-US" sz="1100" b="1">
              <a:solidFill>
                <a:schemeClr val="tx1"/>
              </a:solidFill>
            </a:rPr>
            <a:t>　　　　架台の助成対象経費を材料費と工事費に分けて記載してください。</a:t>
          </a:r>
          <a:r>
            <a:rPr kumimoji="1" lang="en-US" altLang="ja-JP" sz="1100" b="1">
              <a:solidFill>
                <a:schemeClr val="tx1"/>
              </a:solidFill>
            </a:rPr>
            <a:t>"	</a:t>
          </a:r>
          <a:endParaRPr kumimoji="1" lang="ja-JP" altLang="en-US" sz="1100" b="1">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7</xdr:col>
          <xdr:colOff>314325</xdr:colOff>
          <xdr:row>12</xdr:row>
          <xdr:rowOff>28575</xdr:rowOff>
        </xdr:from>
        <xdr:to>
          <xdr:col>7</xdr:col>
          <xdr:colOff>2133600</xdr:colOff>
          <xdr:row>13</xdr:row>
          <xdr:rowOff>76200</xdr:rowOff>
        </xdr:to>
        <xdr:sp macro="" textlink="">
          <xdr:nvSpPr>
            <xdr:cNvPr id="10295" name="Check Box 55" descr="ハイブリッド型（太陽光+V2H）"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ハイブリッド型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11</xdr:row>
          <xdr:rowOff>371475</xdr:rowOff>
        </xdr:from>
        <xdr:to>
          <xdr:col>9</xdr:col>
          <xdr:colOff>66675</xdr:colOff>
          <xdr:row>13</xdr:row>
          <xdr:rowOff>76200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単機能型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12</xdr:row>
          <xdr:rowOff>371475</xdr:rowOff>
        </xdr:from>
        <xdr:to>
          <xdr:col>9</xdr:col>
          <xdr:colOff>314325</xdr:colOff>
          <xdr:row>14</xdr:row>
          <xdr:rowOff>66675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トライブリッド型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11</xdr:row>
          <xdr:rowOff>342900</xdr:rowOff>
        </xdr:from>
        <xdr:to>
          <xdr:col>9</xdr:col>
          <xdr:colOff>2162175</xdr:colOff>
          <xdr:row>13</xdr:row>
          <xdr:rowOff>28575</xdr:rowOff>
        </xdr:to>
        <xdr:sp macro="" textlink="">
          <xdr:nvSpPr>
            <xdr:cNvPr id="10305" name="Check Box 65" descr="ハイブリッド型（太陽光+V2H）"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ハイブリッド型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11</xdr:row>
          <xdr:rowOff>371475</xdr:rowOff>
        </xdr:from>
        <xdr:to>
          <xdr:col>11</xdr:col>
          <xdr:colOff>66675</xdr:colOff>
          <xdr:row>13</xdr:row>
          <xdr:rowOff>76200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単機能型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12</xdr:row>
          <xdr:rowOff>371475</xdr:rowOff>
        </xdr:from>
        <xdr:to>
          <xdr:col>11</xdr:col>
          <xdr:colOff>314325</xdr:colOff>
          <xdr:row>14</xdr:row>
          <xdr:rowOff>66675</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トライブリッド型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12</xdr:row>
          <xdr:rowOff>28575</xdr:rowOff>
        </xdr:from>
        <xdr:to>
          <xdr:col>11</xdr:col>
          <xdr:colOff>2133600</xdr:colOff>
          <xdr:row>13</xdr:row>
          <xdr:rowOff>76200</xdr:rowOff>
        </xdr:to>
        <xdr:sp macro="" textlink="">
          <xdr:nvSpPr>
            <xdr:cNvPr id="10310" name="Check Box 70" descr="ハイブリッド型（太陽光+V2H）"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ハイブリッド型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11</xdr:row>
          <xdr:rowOff>371475</xdr:rowOff>
        </xdr:from>
        <xdr:to>
          <xdr:col>13</xdr:col>
          <xdr:colOff>66675</xdr:colOff>
          <xdr:row>13</xdr:row>
          <xdr:rowOff>76200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単機能型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12</xdr:row>
          <xdr:rowOff>371475</xdr:rowOff>
        </xdr:from>
        <xdr:to>
          <xdr:col>13</xdr:col>
          <xdr:colOff>314325</xdr:colOff>
          <xdr:row>14</xdr:row>
          <xdr:rowOff>66675</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トライブリッド型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314325</xdr:colOff>
          <xdr:row>12</xdr:row>
          <xdr:rowOff>28575</xdr:rowOff>
        </xdr:from>
        <xdr:to>
          <xdr:col>13</xdr:col>
          <xdr:colOff>2133600</xdr:colOff>
          <xdr:row>13</xdr:row>
          <xdr:rowOff>76200</xdr:rowOff>
        </xdr:to>
        <xdr:sp macro="" textlink="">
          <xdr:nvSpPr>
            <xdr:cNvPr id="10315" name="Check Box 75" descr="ハイブリッド型（太陽光+V2H）"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ハイブリッド型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xdr:row>
          <xdr:rowOff>371475</xdr:rowOff>
        </xdr:from>
        <xdr:to>
          <xdr:col>15</xdr:col>
          <xdr:colOff>66675</xdr:colOff>
          <xdr:row>13</xdr:row>
          <xdr:rowOff>76200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単機能型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xdr:row>
          <xdr:rowOff>371475</xdr:rowOff>
        </xdr:from>
        <xdr:to>
          <xdr:col>15</xdr:col>
          <xdr:colOff>314325</xdr:colOff>
          <xdr:row>14</xdr:row>
          <xdr:rowOff>66675</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トライブリッド型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12</xdr:row>
          <xdr:rowOff>28575</xdr:rowOff>
        </xdr:from>
        <xdr:to>
          <xdr:col>15</xdr:col>
          <xdr:colOff>2133600</xdr:colOff>
          <xdr:row>13</xdr:row>
          <xdr:rowOff>76200</xdr:rowOff>
        </xdr:to>
        <xdr:sp macro="" textlink="">
          <xdr:nvSpPr>
            <xdr:cNvPr id="10320" name="Check Box 80" descr="ハイブリッド型（太陽光+V2H）"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ハイブリッド型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11</xdr:row>
          <xdr:rowOff>371475</xdr:rowOff>
        </xdr:from>
        <xdr:to>
          <xdr:col>17</xdr:col>
          <xdr:colOff>66675</xdr:colOff>
          <xdr:row>13</xdr:row>
          <xdr:rowOff>76200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単機能型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123825</xdr:colOff>
          <xdr:row>12</xdr:row>
          <xdr:rowOff>371475</xdr:rowOff>
        </xdr:from>
        <xdr:to>
          <xdr:col>17</xdr:col>
          <xdr:colOff>314325</xdr:colOff>
          <xdr:row>14</xdr:row>
          <xdr:rowOff>66675</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トライブリッド型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314325</xdr:colOff>
          <xdr:row>12</xdr:row>
          <xdr:rowOff>28575</xdr:rowOff>
        </xdr:from>
        <xdr:to>
          <xdr:col>17</xdr:col>
          <xdr:colOff>2133600</xdr:colOff>
          <xdr:row>13</xdr:row>
          <xdr:rowOff>76200</xdr:rowOff>
        </xdr:to>
        <xdr:sp macro="" textlink="">
          <xdr:nvSpPr>
            <xdr:cNvPr id="10325" name="Check Box 85" descr="ハイブリッド型（太陽光+V2H）"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ハイブリッド型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xdr:row>
          <xdr:rowOff>371475</xdr:rowOff>
        </xdr:from>
        <xdr:to>
          <xdr:col>19</xdr:col>
          <xdr:colOff>66675</xdr:colOff>
          <xdr:row>13</xdr:row>
          <xdr:rowOff>76200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単機能型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12</xdr:row>
          <xdr:rowOff>371475</xdr:rowOff>
        </xdr:from>
        <xdr:to>
          <xdr:col>19</xdr:col>
          <xdr:colOff>314325</xdr:colOff>
          <xdr:row>14</xdr:row>
          <xdr:rowOff>66675</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トライブリッド型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314325</xdr:colOff>
          <xdr:row>12</xdr:row>
          <xdr:rowOff>28575</xdr:rowOff>
        </xdr:from>
        <xdr:to>
          <xdr:col>19</xdr:col>
          <xdr:colOff>2133600</xdr:colOff>
          <xdr:row>13</xdr:row>
          <xdr:rowOff>76200</xdr:rowOff>
        </xdr:to>
        <xdr:sp macro="" textlink="">
          <xdr:nvSpPr>
            <xdr:cNvPr id="10330" name="Check Box 90" descr="ハイブリッド型（太陽光+V2H）"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ハイブリッド型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11</xdr:row>
          <xdr:rowOff>371475</xdr:rowOff>
        </xdr:from>
        <xdr:to>
          <xdr:col>21</xdr:col>
          <xdr:colOff>66675</xdr:colOff>
          <xdr:row>13</xdr:row>
          <xdr:rowOff>76200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単機能型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12</xdr:row>
          <xdr:rowOff>371475</xdr:rowOff>
        </xdr:from>
        <xdr:to>
          <xdr:col>21</xdr:col>
          <xdr:colOff>314325</xdr:colOff>
          <xdr:row>14</xdr:row>
          <xdr:rowOff>66675</xdr:rowOff>
        </xdr:to>
        <xdr:sp macro="" textlink="">
          <xdr:nvSpPr>
            <xdr:cNvPr id="10334" name="Check Box 94" hidden="1">
              <a:extLst>
                <a:ext uri="{63B3BB69-23CF-44E3-9099-C40C66FF867C}">
                  <a14:compatExt spid="_x0000_s10334"/>
                </a:ext>
                <a:ext uri="{FF2B5EF4-FFF2-40B4-BE49-F238E27FC236}">
                  <a16:creationId xmlns:a16="http://schemas.microsoft.com/office/drawing/2014/main" id="{00000000-0008-0000-0300-00005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トライブリッド型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314325</xdr:colOff>
          <xdr:row>12</xdr:row>
          <xdr:rowOff>28575</xdr:rowOff>
        </xdr:from>
        <xdr:to>
          <xdr:col>21</xdr:col>
          <xdr:colOff>2133600</xdr:colOff>
          <xdr:row>13</xdr:row>
          <xdr:rowOff>76200</xdr:rowOff>
        </xdr:to>
        <xdr:sp macro="" textlink="">
          <xdr:nvSpPr>
            <xdr:cNvPr id="10335" name="Check Box 95" descr="ハイブリッド型（太陽光+V2H）" hidden="1">
              <a:extLst>
                <a:ext uri="{63B3BB69-23CF-44E3-9099-C40C66FF867C}">
                  <a14:compatExt spid="_x0000_s10335"/>
                </a:ext>
                <a:ext uri="{FF2B5EF4-FFF2-40B4-BE49-F238E27FC236}">
                  <a16:creationId xmlns:a16="http://schemas.microsoft.com/office/drawing/2014/main" id="{00000000-0008-0000-0300-00005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ハイブリッド型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114300</xdr:colOff>
          <xdr:row>11</xdr:row>
          <xdr:rowOff>371475</xdr:rowOff>
        </xdr:from>
        <xdr:to>
          <xdr:col>23</xdr:col>
          <xdr:colOff>66675</xdr:colOff>
          <xdr:row>13</xdr:row>
          <xdr:rowOff>76200</xdr:rowOff>
        </xdr:to>
        <xdr:sp macro="" textlink="">
          <xdr:nvSpPr>
            <xdr:cNvPr id="10337" name="Check Box 97" hidden="1">
              <a:extLst>
                <a:ext uri="{63B3BB69-23CF-44E3-9099-C40C66FF867C}">
                  <a14:compatExt spid="_x0000_s10337"/>
                </a:ext>
                <a:ext uri="{FF2B5EF4-FFF2-40B4-BE49-F238E27FC236}">
                  <a16:creationId xmlns:a16="http://schemas.microsoft.com/office/drawing/2014/main" id="{00000000-0008-0000-0300-00006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単機能型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12</xdr:row>
          <xdr:rowOff>371475</xdr:rowOff>
        </xdr:from>
        <xdr:to>
          <xdr:col>23</xdr:col>
          <xdr:colOff>314325</xdr:colOff>
          <xdr:row>14</xdr:row>
          <xdr:rowOff>66675</xdr:rowOff>
        </xdr:to>
        <xdr:sp macro="" textlink="">
          <xdr:nvSpPr>
            <xdr:cNvPr id="10339" name="Check Box 99" hidden="1">
              <a:extLst>
                <a:ext uri="{63B3BB69-23CF-44E3-9099-C40C66FF867C}">
                  <a14:compatExt spid="_x0000_s10339"/>
                </a:ext>
                <a:ext uri="{FF2B5EF4-FFF2-40B4-BE49-F238E27FC236}">
                  <a16:creationId xmlns:a16="http://schemas.microsoft.com/office/drawing/2014/main" id="{00000000-0008-0000-0300-00006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トライブリッド型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314325</xdr:colOff>
          <xdr:row>12</xdr:row>
          <xdr:rowOff>28575</xdr:rowOff>
        </xdr:from>
        <xdr:to>
          <xdr:col>23</xdr:col>
          <xdr:colOff>2133600</xdr:colOff>
          <xdr:row>13</xdr:row>
          <xdr:rowOff>76200</xdr:rowOff>
        </xdr:to>
        <xdr:sp macro="" textlink="">
          <xdr:nvSpPr>
            <xdr:cNvPr id="10340" name="Check Box 100" descr="ハイブリッド型（太陽光+V2H）" hidden="1">
              <a:extLst>
                <a:ext uri="{63B3BB69-23CF-44E3-9099-C40C66FF867C}">
                  <a14:compatExt spid="_x0000_s10340"/>
                </a:ext>
                <a:ext uri="{FF2B5EF4-FFF2-40B4-BE49-F238E27FC236}">
                  <a16:creationId xmlns:a16="http://schemas.microsoft.com/office/drawing/2014/main" id="{00000000-0008-0000-0300-00006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ハイブリッド型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11</xdr:row>
          <xdr:rowOff>371475</xdr:rowOff>
        </xdr:from>
        <xdr:to>
          <xdr:col>25</xdr:col>
          <xdr:colOff>66675</xdr:colOff>
          <xdr:row>13</xdr:row>
          <xdr:rowOff>76200</xdr:rowOff>
        </xdr:to>
        <xdr:sp macro="" textlink="">
          <xdr:nvSpPr>
            <xdr:cNvPr id="10342" name="Check Box 102" hidden="1">
              <a:extLst>
                <a:ext uri="{63B3BB69-23CF-44E3-9099-C40C66FF867C}">
                  <a14:compatExt spid="_x0000_s10342"/>
                </a:ext>
                <a:ext uri="{FF2B5EF4-FFF2-40B4-BE49-F238E27FC236}">
                  <a16:creationId xmlns:a16="http://schemas.microsoft.com/office/drawing/2014/main" id="{00000000-0008-0000-0300-00006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単機能型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123825</xdr:colOff>
          <xdr:row>12</xdr:row>
          <xdr:rowOff>371475</xdr:rowOff>
        </xdr:from>
        <xdr:to>
          <xdr:col>25</xdr:col>
          <xdr:colOff>314325</xdr:colOff>
          <xdr:row>14</xdr:row>
          <xdr:rowOff>66675</xdr:rowOff>
        </xdr:to>
        <xdr:sp macro="" textlink="">
          <xdr:nvSpPr>
            <xdr:cNvPr id="10344" name="Check Box 104" hidden="1">
              <a:extLst>
                <a:ext uri="{63B3BB69-23CF-44E3-9099-C40C66FF867C}">
                  <a14:compatExt spid="_x0000_s10344"/>
                </a:ext>
                <a:ext uri="{FF2B5EF4-FFF2-40B4-BE49-F238E27FC236}">
                  <a16:creationId xmlns:a16="http://schemas.microsoft.com/office/drawing/2014/main" id="{00000000-0008-0000-0300-00006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トライブリッド型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314325</xdr:colOff>
          <xdr:row>12</xdr:row>
          <xdr:rowOff>28575</xdr:rowOff>
        </xdr:from>
        <xdr:to>
          <xdr:col>25</xdr:col>
          <xdr:colOff>2133600</xdr:colOff>
          <xdr:row>13</xdr:row>
          <xdr:rowOff>76200</xdr:rowOff>
        </xdr:to>
        <xdr:sp macro="" textlink="">
          <xdr:nvSpPr>
            <xdr:cNvPr id="10345" name="Check Box 105" descr="ハイブリッド型（太陽光+V2H）" hidden="1">
              <a:extLst>
                <a:ext uri="{63B3BB69-23CF-44E3-9099-C40C66FF867C}">
                  <a14:compatExt spid="_x0000_s10345"/>
                </a:ext>
                <a:ext uri="{FF2B5EF4-FFF2-40B4-BE49-F238E27FC236}">
                  <a16:creationId xmlns:a16="http://schemas.microsoft.com/office/drawing/2014/main" id="{00000000-0008-0000-0300-00006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ハイブリッド型</a:t>
              </a:r>
            </a:p>
          </xdr:txBody>
        </xdr:sp>
        <xdr:clientData/>
      </xdr:twoCellAnchor>
    </mc:Choice>
    <mc:Fallback/>
  </mc:AlternateContent>
  <xdr:twoCellAnchor>
    <xdr:from>
      <xdr:col>9</xdr:col>
      <xdr:colOff>1982880</xdr:colOff>
      <xdr:row>4</xdr:row>
      <xdr:rowOff>105561</xdr:rowOff>
    </xdr:from>
    <xdr:to>
      <xdr:col>11</xdr:col>
      <xdr:colOff>2040982</xdr:colOff>
      <xdr:row>7</xdr:row>
      <xdr:rowOff>412117</xdr:rowOff>
    </xdr:to>
    <xdr:grpSp>
      <xdr:nvGrpSpPr>
        <xdr:cNvPr id="7" name="グループ化 6">
          <a:extLst>
            <a:ext uri="{FF2B5EF4-FFF2-40B4-BE49-F238E27FC236}">
              <a16:creationId xmlns:a16="http://schemas.microsoft.com/office/drawing/2014/main" id="{00000000-0008-0000-0200-000007000000}"/>
            </a:ext>
          </a:extLst>
        </xdr:cNvPr>
        <xdr:cNvGrpSpPr/>
      </xdr:nvGrpSpPr>
      <xdr:grpSpPr>
        <a:xfrm>
          <a:off x="10678645" y="1427855"/>
          <a:ext cx="3352631" cy="1259056"/>
          <a:chOff x="7787066" y="211066"/>
          <a:chExt cx="3111492" cy="835815"/>
        </a:xfrm>
      </xdr:grpSpPr>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7787066" y="211066"/>
            <a:ext cx="3111492" cy="83581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・・・入力箇所</a:t>
            </a:r>
            <a:endParaRPr kumimoji="1" lang="en-US" altLang="ja-JP" sz="1100"/>
          </a:p>
          <a:p>
            <a:endParaRPr kumimoji="1" lang="en-US" altLang="ja-JP" sz="1100"/>
          </a:p>
          <a:p>
            <a:r>
              <a:rPr kumimoji="1" lang="ja-JP" altLang="en-US" sz="1100"/>
              <a:t>　　　・・・選択（ドロップダウン）箇所</a:t>
            </a:r>
            <a:endParaRPr kumimoji="1" lang="en-US" altLang="ja-JP" sz="1100"/>
          </a:p>
          <a:p>
            <a:endParaRPr kumimoji="1" lang="en-US" altLang="ja-JP" sz="1100"/>
          </a:p>
          <a:p>
            <a:r>
              <a:rPr kumimoji="1" lang="ja-JP" altLang="en-US" sz="1100"/>
              <a:t>　　　・・・自動計算箇所</a:t>
            </a:r>
          </a:p>
        </xdr:txBody>
      </xdr:sp>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827645" y="255270"/>
            <a:ext cx="393174" cy="145743"/>
          </a:xfrm>
          <a:prstGeom prst="rect">
            <a:avLst/>
          </a:prstGeom>
          <a:solidFill>
            <a:srgbClr val="FFFF99"/>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7825740" y="524046"/>
            <a:ext cx="388023" cy="145743"/>
          </a:xfrm>
          <a:prstGeom prst="rect">
            <a:avLst/>
          </a:prstGeom>
          <a:solidFill>
            <a:schemeClr val="accent2">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7821930" y="786489"/>
            <a:ext cx="394016" cy="145743"/>
          </a:xfrm>
          <a:prstGeom prst="rect">
            <a:avLst/>
          </a:prstGeom>
          <a:solidFill>
            <a:schemeClr val="accent5">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0</xdr:colOff>
      <xdr:row>7</xdr:row>
      <xdr:rowOff>0</xdr:rowOff>
    </xdr:from>
    <xdr:to>
      <xdr:col>9</xdr:col>
      <xdr:colOff>968375</xdr:colOff>
      <xdr:row>7</xdr:row>
      <xdr:rowOff>1038225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4324350" y="2276475"/>
          <a:ext cx="5226050" cy="10382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300" b="1" u="none"/>
            <a:t>・内訳算出者の情報は、未入力でも試算可能です。</a:t>
          </a:r>
          <a:endParaRPr kumimoji="1" lang="en-US" altLang="ja-JP" sz="1300" b="1" u="none"/>
        </a:p>
        <a:p>
          <a:r>
            <a:rPr kumimoji="1" lang="ja-JP" altLang="en-US" sz="1300" b="1" u="none"/>
            <a:t>・仕入（経費）情報が不明な状況の場合、設置機器等の情報を入力することで、算定額は試算可能です。参考にご利用ください。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24765</xdr:colOff>
      <xdr:row>2</xdr:row>
      <xdr:rowOff>377190</xdr:rowOff>
    </xdr:from>
    <xdr:to>
      <xdr:col>15</xdr:col>
      <xdr:colOff>497840</xdr:colOff>
      <xdr:row>8</xdr:row>
      <xdr:rowOff>8255</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8155305" y="1139190"/>
          <a:ext cx="6927215" cy="19170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500" b="1" u="none"/>
            <a:t>経費情報が未入力の場合でも、</a:t>
          </a:r>
          <a:endParaRPr kumimoji="1" lang="en-US" altLang="ja-JP" sz="1500" b="1" u="none"/>
        </a:p>
        <a:p>
          <a:r>
            <a:rPr kumimoji="1" lang="ja-JP" altLang="en-US" sz="1500" b="1" u="none"/>
            <a:t>各設置機器の情報を入力することで、</a:t>
          </a:r>
          <a:r>
            <a:rPr kumimoji="1" lang="ja-JP" altLang="en-US" sz="1500" b="1" u="sng"/>
            <a:t>算定額</a:t>
          </a:r>
          <a:r>
            <a:rPr kumimoji="1" lang="ja-JP" altLang="en-US" sz="1500" b="1" u="none"/>
            <a:t>のみの試算も可能です。</a:t>
          </a:r>
          <a:endParaRPr kumimoji="1" lang="en-US" altLang="ja-JP" sz="1500" b="1" u="none"/>
        </a:p>
        <a:p>
          <a:r>
            <a:rPr kumimoji="1" lang="ja-JP" altLang="en-US" sz="1500" b="1" u="none"/>
            <a:t>機器費・工事費が不明な時点での試算としてご利用ください。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150495</xdr:colOff>
      <xdr:row>0</xdr:row>
      <xdr:rowOff>45720</xdr:rowOff>
    </xdr:from>
    <xdr:to>
      <xdr:col>30</xdr:col>
      <xdr:colOff>144780</xdr:colOff>
      <xdr:row>2</xdr:row>
      <xdr:rowOff>201930</xdr:rowOff>
    </xdr:to>
    <xdr:sp macro="" textlink="">
      <xdr:nvSpPr>
        <xdr:cNvPr id="2" name="四角形: 角を丸くする 1">
          <a:extLst>
            <a:ext uri="{FF2B5EF4-FFF2-40B4-BE49-F238E27FC236}">
              <a16:creationId xmlns:a16="http://schemas.microsoft.com/office/drawing/2014/main" id="{FCA35704-08A4-4C18-82C2-25D47344C4F3}"/>
            </a:ext>
          </a:extLst>
        </xdr:cNvPr>
        <xdr:cNvSpPr/>
      </xdr:nvSpPr>
      <xdr:spPr>
        <a:xfrm>
          <a:off x="10389870" y="45720"/>
          <a:ext cx="1708785" cy="594360"/>
        </a:xfrm>
        <a:prstGeom prst="round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2000" b="1">
              <a:solidFill>
                <a:srgbClr val="FF0000"/>
              </a:solidFill>
            </a:rPr>
            <a:t>作成例</a:t>
          </a:r>
        </a:p>
      </xdr:txBody>
    </xdr:sp>
    <xdr:clientData/>
  </xdr:twoCellAnchor>
  <xdr:twoCellAnchor>
    <xdr:from>
      <xdr:col>38</xdr:col>
      <xdr:colOff>149860</xdr:colOff>
      <xdr:row>15</xdr:row>
      <xdr:rowOff>145626</xdr:rowOff>
    </xdr:from>
    <xdr:to>
      <xdr:col>47</xdr:col>
      <xdr:colOff>533400</xdr:colOff>
      <xdr:row>30</xdr:row>
      <xdr:rowOff>338667</xdr:rowOff>
    </xdr:to>
    <xdr:sp macro="" textlink="">
      <xdr:nvSpPr>
        <xdr:cNvPr id="3" name="テキスト ボックス 2">
          <a:extLst>
            <a:ext uri="{FF2B5EF4-FFF2-40B4-BE49-F238E27FC236}">
              <a16:creationId xmlns:a16="http://schemas.microsoft.com/office/drawing/2014/main" id="{BF570BDF-95EF-4A4D-BC55-4380E25AFD93}"/>
            </a:ext>
          </a:extLst>
        </xdr:cNvPr>
        <xdr:cNvSpPr txBox="1"/>
      </xdr:nvSpPr>
      <xdr:spPr>
        <a:xfrm>
          <a:off x="17094835" y="4250901"/>
          <a:ext cx="6555740" cy="4888866"/>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u="sng">
              <a:solidFill>
                <a:srgbClr val="FF0000"/>
              </a:solidFill>
            </a:rPr>
            <a:t>環境花子様邸　助成対象経費事例</a:t>
          </a:r>
          <a:endParaRPr kumimoji="1" lang="en-US" altLang="ja-JP" sz="1400" b="1" u="sng">
            <a:solidFill>
              <a:srgbClr val="FF0000"/>
            </a:solidFill>
          </a:endParaRPr>
        </a:p>
        <a:p>
          <a:endParaRPr kumimoji="1" lang="en-US" altLang="ja-JP" sz="1100"/>
        </a:p>
        <a:p>
          <a:r>
            <a:rPr kumimoji="1" lang="ja-JP" altLang="en-US" sz="1100"/>
            <a:t>●①太陽光発電システム　</a:t>
          </a:r>
          <a:r>
            <a:rPr kumimoji="1" lang="en-US" altLang="ja-JP" sz="1100"/>
            <a:t>1,350,000</a:t>
          </a:r>
          <a:r>
            <a:rPr kumimoji="1" lang="ja-JP" altLang="en-US" sz="1100"/>
            <a:t>円</a:t>
          </a:r>
          <a:r>
            <a:rPr kumimoji="1" lang="en-US" altLang="ja-JP" sz="1100"/>
            <a:t>【</a:t>
          </a:r>
          <a:r>
            <a:rPr kumimoji="1" lang="ja-JP" altLang="en-US" sz="1100"/>
            <a:t>機器費：</a:t>
          </a:r>
          <a:r>
            <a:rPr kumimoji="1" lang="en-US" altLang="ja-JP" sz="1100"/>
            <a:t>850,000</a:t>
          </a:r>
          <a:r>
            <a:rPr kumimoji="1" lang="ja-JP" altLang="en-US" sz="1100"/>
            <a:t>円、工事費</a:t>
          </a:r>
          <a:r>
            <a:rPr kumimoji="1" lang="en-US" altLang="ja-JP" sz="1100"/>
            <a:t>500,000</a:t>
          </a:r>
          <a:r>
            <a:rPr kumimoji="1" lang="ja-JP" altLang="en-US" sz="1100"/>
            <a:t>円</a:t>
          </a:r>
          <a:r>
            <a:rPr kumimoji="1" lang="en-US" altLang="ja-JP" sz="1100"/>
            <a:t>】</a:t>
          </a:r>
        </a:p>
        <a:p>
          <a:r>
            <a:rPr kumimoji="1" lang="ja-JP" altLang="en-US" sz="1100"/>
            <a:t>　（パワーコンディショナは蓄電池システム・</a:t>
          </a:r>
          <a:r>
            <a:rPr kumimoji="1" lang="en-US" altLang="ja-JP" sz="1100"/>
            <a:t>V2H</a:t>
          </a:r>
          <a:r>
            <a:rPr kumimoji="1" lang="ja-JP" altLang="en-US" sz="1100"/>
            <a:t>と共通のもので制御、機能性</a:t>
          </a:r>
          <a:r>
            <a:rPr kumimoji="1" lang="en-US" altLang="ja-JP" sz="1100"/>
            <a:t>PV</a:t>
          </a:r>
          <a:r>
            <a:rPr kumimoji="1" lang="ja-JP" altLang="en-US" sz="1100"/>
            <a:t>の機器費・</a:t>
          </a:r>
          <a:endParaRPr kumimoji="1" lang="en-US" altLang="ja-JP" sz="1100"/>
        </a:p>
        <a:p>
          <a:r>
            <a:rPr kumimoji="1" lang="ja-JP" altLang="en-US" sz="1100"/>
            <a:t>　　工事費、集合住宅の陸屋根に架台を設置する材料費・工事費も含めた合計金額）</a:t>
          </a:r>
          <a:endParaRPr kumimoji="1" lang="en-US" altLang="ja-JP" sz="1100"/>
        </a:p>
        <a:p>
          <a:r>
            <a:rPr kumimoji="1" lang="ja-JP" altLang="en-US" sz="1100"/>
            <a:t>　②蓄電池システム　　　</a:t>
          </a:r>
          <a:r>
            <a:rPr kumimoji="1" lang="en-US" altLang="ja-JP" sz="1100"/>
            <a:t>2,250,000</a:t>
          </a:r>
          <a:r>
            <a:rPr kumimoji="1" lang="ja-JP" altLang="en-US" sz="1100"/>
            <a:t>円</a:t>
          </a:r>
          <a:r>
            <a:rPr kumimoji="1" lang="en-US" altLang="ja-JP" sz="1100"/>
            <a:t>【</a:t>
          </a:r>
          <a:r>
            <a:rPr kumimoji="1" lang="ja-JP" altLang="en-US" sz="1100"/>
            <a:t>機器費：</a:t>
          </a:r>
          <a:r>
            <a:rPr kumimoji="1" lang="en-US" altLang="ja-JP" sz="1100"/>
            <a:t>1,250,000</a:t>
          </a:r>
          <a:r>
            <a:rPr kumimoji="1" lang="ja-JP" altLang="en-US" sz="1100"/>
            <a:t>円、工事費</a:t>
          </a:r>
          <a:r>
            <a:rPr kumimoji="1" lang="en-US" altLang="ja-JP" sz="1100"/>
            <a:t>1,000,000</a:t>
          </a:r>
          <a:r>
            <a:rPr kumimoji="1" lang="ja-JP" altLang="en-US" sz="1100"/>
            <a:t>円</a:t>
          </a:r>
          <a:r>
            <a:rPr kumimoji="1" lang="en-US" altLang="ja-JP" sz="1100"/>
            <a:t>】</a:t>
          </a:r>
        </a:p>
        <a:p>
          <a:r>
            <a:rPr kumimoji="1" lang="ja-JP" altLang="en-US" sz="1100"/>
            <a:t>　　（パワーコンディショナは太陽光発電システム・</a:t>
          </a:r>
          <a:r>
            <a:rPr kumimoji="1" lang="en-US" altLang="ja-JP" sz="1100"/>
            <a:t>V2H</a:t>
          </a:r>
          <a:r>
            <a:rPr kumimoji="1" lang="ja-JP" altLang="en-US" sz="1100"/>
            <a:t>と共通のもので制御）</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　③</a:t>
          </a:r>
          <a:r>
            <a:rPr kumimoji="1" lang="en-US" altLang="ja-JP" sz="1100"/>
            <a:t>V2H</a:t>
          </a:r>
          <a:r>
            <a:rPr kumimoji="1" lang="ja-JP" altLang="en-US" sz="1100"/>
            <a:t>　　　　　　　　</a:t>
          </a:r>
          <a:r>
            <a:rPr kumimoji="1" lang="en-US" altLang="ja-JP" sz="1100"/>
            <a:t>1,100,000</a:t>
          </a:r>
          <a:r>
            <a:rPr kumimoji="1" lang="ja-JP" altLang="en-US" sz="1100"/>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機器費：</a:t>
          </a:r>
          <a:r>
            <a:rPr kumimoji="1" lang="en-US" altLang="ja-JP" sz="1100">
              <a:solidFill>
                <a:schemeClr val="dk1"/>
              </a:solidFill>
              <a:effectLst/>
              <a:latin typeface="+mn-lt"/>
              <a:ea typeface="+mn-ea"/>
              <a:cs typeface="+mn-cs"/>
            </a:rPr>
            <a:t>800,000</a:t>
          </a:r>
          <a:r>
            <a:rPr kumimoji="1" lang="ja-JP" altLang="ja-JP" sz="1100">
              <a:solidFill>
                <a:schemeClr val="dk1"/>
              </a:solidFill>
              <a:effectLst/>
              <a:latin typeface="+mn-lt"/>
              <a:ea typeface="+mn-ea"/>
              <a:cs typeface="+mn-cs"/>
            </a:rPr>
            <a:t>円、工事費</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endParaRPr lang="ja-JP" altLang="ja-JP">
            <a:effectLst/>
          </a:endParaRPr>
        </a:p>
        <a:p>
          <a:r>
            <a:rPr kumimoji="1" lang="ja-JP" altLang="en-US" sz="1100"/>
            <a:t>　　</a:t>
          </a:r>
          <a:r>
            <a:rPr kumimoji="1" lang="ja-JP" altLang="ja-JP" sz="1100">
              <a:solidFill>
                <a:schemeClr val="dk1"/>
              </a:solidFill>
              <a:effectLst/>
              <a:latin typeface="+mn-lt"/>
              <a:ea typeface="+mn-ea"/>
              <a:cs typeface="+mn-cs"/>
            </a:rPr>
            <a:t>（パワーコンディショナは太陽光発電システム</a:t>
          </a:r>
          <a:r>
            <a:rPr kumimoji="1" lang="ja-JP" altLang="en-US" sz="1100">
              <a:solidFill>
                <a:schemeClr val="dk1"/>
              </a:solidFill>
              <a:effectLst/>
              <a:latin typeface="+mn-lt"/>
              <a:ea typeface="+mn-ea"/>
              <a:cs typeface="+mn-cs"/>
            </a:rPr>
            <a:t>・蓄電池システムと共通の</a:t>
          </a:r>
          <a:r>
            <a:rPr kumimoji="1" lang="ja-JP" altLang="ja-JP" sz="1100">
              <a:solidFill>
                <a:schemeClr val="dk1"/>
              </a:solidFill>
              <a:effectLst/>
              <a:latin typeface="+mn-lt"/>
              <a:ea typeface="+mn-ea"/>
              <a:cs typeface="+mn-cs"/>
            </a:rPr>
            <a:t>もの</a:t>
          </a:r>
          <a:r>
            <a:rPr kumimoji="1" lang="ja-JP" altLang="en-US" sz="1100">
              <a:solidFill>
                <a:schemeClr val="dk1"/>
              </a:solidFill>
              <a:effectLst/>
              <a:latin typeface="+mn-lt"/>
              <a:ea typeface="+mn-ea"/>
              <a:cs typeface="+mn-cs"/>
            </a:rPr>
            <a:t>で制御</a:t>
          </a:r>
          <a:r>
            <a:rPr kumimoji="1" lang="ja-JP" altLang="ja-JP" sz="1100">
              <a:solidFill>
                <a:schemeClr val="dk1"/>
              </a:solidFill>
              <a:effectLst/>
              <a:latin typeface="+mn-lt"/>
              <a:ea typeface="+mn-ea"/>
              <a:cs typeface="+mn-cs"/>
            </a:rPr>
            <a:t>）</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④エコキュート等</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1,200,000</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機器費：</a:t>
          </a:r>
          <a:r>
            <a:rPr kumimoji="1" lang="en-US" altLang="ja-JP" sz="1100">
              <a:solidFill>
                <a:schemeClr val="dk1"/>
              </a:solidFill>
              <a:effectLst/>
              <a:latin typeface="+mn-lt"/>
              <a:ea typeface="+mn-ea"/>
              <a:cs typeface="+mn-cs"/>
            </a:rPr>
            <a:t>800,000</a:t>
          </a:r>
          <a:r>
            <a:rPr kumimoji="1" lang="ja-JP" altLang="ja-JP" sz="1100">
              <a:solidFill>
                <a:schemeClr val="dk1"/>
              </a:solidFill>
              <a:effectLst/>
              <a:latin typeface="+mn-lt"/>
              <a:ea typeface="+mn-ea"/>
              <a:cs typeface="+mn-cs"/>
            </a:rPr>
            <a:t>円、工事費</a:t>
          </a:r>
          <a:r>
            <a:rPr kumimoji="1" lang="en-US" altLang="ja-JP" sz="1100">
              <a:solidFill>
                <a:schemeClr val="dk1"/>
              </a:solidFill>
              <a:effectLst/>
              <a:latin typeface="+mn-lt"/>
              <a:ea typeface="+mn-ea"/>
              <a:cs typeface="+mn-cs"/>
            </a:rPr>
            <a:t>400,000</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（架台を設置する材料費・工事費も含めた合計金額）</a:t>
          </a:r>
          <a:endParaRPr lang="ja-JP" altLang="ja-JP">
            <a:effectLst/>
          </a:endParaRPr>
        </a:p>
        <a:p>
          <a:endParaRPr kumimoji="1" lang="en-US" altLang="ja-JP" sz="1100"/>
        </a:p>
        <a:p>
          <a:r>
            <a:rPr kumimoji="1" lang="ja-JP" altLang="en-US" sz="1100"/>
            <a:t>●トライブリッド型パワーコンディショナ導入</a:t>
          </a:r>
          <a:endParaRPr kumimoji="1" lang="en-US" altLang="ja-JP" sz="1100"/>
        </a:p>
        <a:p>
          <a:r>
            <a:rPr kumimoji="1" lang="ja-JP" altLang="en-US" sz="1100"/>
            <a:t>　（太陽光発電システム、蓄電池、</a:t>
          </a:r>
          <a:r>
            <a:rPr kumimoji="1" lang="en-US" altLang="ja-JP" sz="1100"/>
            <a:t>V2H</a:t>
          </a:r>
          <a:r>
            <a:rPr kumimoji="1" lang="ja-JP" altLang="en-US" sz="1100"/>
            <a:t>を</a:t>
          </a:r>
          <a:r>
            <a:rPr kumimoji="1" lang="en-US" altLang="ja-JP" sz="1100"/>
            <a:t>1</a:t>
          </a:r>
          <a:r>
            <a:rPr kumimoji="1" lang="ja-JP" altLang="en-US" sz="1100"/>
            <a:t>台のパワーコンディショナで制御）</a:t>
          </a:r>
          <a:endParaRPr kumimoji="1" lang="en-US" altLang="ja-JP" sz="1100"/>
        </a:p>
        <a:p>
          <a:r>
            <a:rPr kumimoji="1" lang="ja-JP" altLang="en-US" sz="1100"/>
            <a:t>　パワーコンディショナ　</a:t>
          </a:r>
          <a:r>
            <a:rPr kumimoji="1" lang="en-US" altLang="ja-JP" sz="1100"/>
            <a:t>300,000</a:t>
          </a:r>
          <a:r>
            <a:rPr kumimoji="1" lang="ja-JP" altLang="en-US" sz="1100"/>
            <a:t>円（按分前）</a:t>
          </a:r>
          <a:r>
            <a:rPr kumimoji="1" lang="en-US" altLang="ja-JP" sz="1100"/>
            <a:t>【</a:t>
          </a:r>
          <a:r>
            <a:rPr kumimoji="1" lang="ja-JP" altLang="en-US" sz="1100"/>
            <a:t>機器費：</a:t>
          </a:r>
          <a:r>
            <a:rPr kumimoji="1" lang="en-US" altLang="ja-JP" sz="1100"/>
            <a:t>185,000</a:t>
          </a:r>
          <a:r>
            <a:rPr kumimoji="1" lang="ja-JP" altLang="en-US" sz="1100"/>
            <a:t>円、工事費</a:t>
          </a:r>
          <a:r>
            <a:rPr kumimoji="1" lang="en-US" altLang="ja-JP" sz="1100"/>
            <a:t>115,000</a:t>
          </a:r>
          <a:r>
            <a:rPr kumimoji="1" lang="ja-JP" altLang="en-US" sz="1100"/>
            <a:t>円</a:t>
          </a:r>
          <a:r>
            <a:rPr kumimoji="1" lang="en-US" altLang="ja-JP" sz="1100"/>
            <a:t>】</a:t>
          </a:r>
        </a:p>
        <a:p>
          <a:r>
            <a:rPr kumimoji="1" lang="ja-JP" altLang="en-US" sz="1100"/>
            <a:t>　按分後：太陽光発電システム分 </a:t>
          </a:r>
          <a:r>
            <a:rPr kumimoji="1" lang="en-US" altLang="ja-JP" sz="1100"/>
            <a:t>100,000</a:t>
          </a:r>
          <a:r>
            <a:rPr kumimoji="1" lang="ja-JP" altLang="en-US" sz="1100"/>
            <a:t>円</a:t>
          </a:r>
          <a:r>
            <a:rPr kumimoji="1" lang="en-US" altLang="ja-JP" sz="1100"/>
            <a:t>【</a:t>
          </a:r>
          <a:r>
            <a:rPr kumimoji="1" lang="ja-JP" altLang="en-US" sz="1100"/>
            <a:t>機器費：</a:t>
          </a:r>
          <a:r>
            <a:rPr kumimoji="1" lang="en-US" altLang="ja-JP" sz="1100"/>
            <a:t>60,000</a:t>
          </a:r>
          <a:r>
            <a:rPr kumimoji="1" lang="ja-JP" altLang="en-US" sz="1100"/>
            <a:t>円、工事費：</a:t>
          </a:r>
          <a:r>
            <a:rPr kumimoji="1" lang="en-US" altLang="ja-JP" sz="1100"/>
            <a:t>40,000</a:t>
          </a:r>
          <a:r>
            <a:rPr kumimoji="1" lang="ja-JP" altLang="en-US" sz="1100"/>
            <a:t>円</a:t>
          </a:r>
          <a:r>
            <a:rPr kumimoji="1" lang="en-US" altLang="ja-JP" sz="1100"/>
            <a:t>】</a:t>
          </a:r>
        </a:p>
        <a:p>
          <a:r>
            <a:rPr kumimoji="1" lang="ja-JP" altLang="en-US" sz="1100"/>
            <a:t>　　　　　蓄電池システム分</a:t>
          </a:r>
          <a:r>
            <a:rPr kumimoji="1" lang="en-US" altLang="ja-JP" sz="1100"/>
            <a:t>100,000</a:t>
          </a:r>
          <a:r>
            <a:rPr kumimoji="1" lang="ja-JP" altLang="en-US" sz="1100"/>
            <a:t>円</a:t>
          </a:r>
          <a:r>
            <a:rPr kumimoji="1" lang="en-US" altLang="ja-JP" sz="1100"/>
            <a:t>【</a:t>
          </a:r>
          <a:r>
            <a:rPr kumimoji="1" lang="ja-JP" altLang="en-US" sz="1100"/>
            <a:t>機器費：</a:t>
          </a:r>
          <a:r>
            <a:rPr kumimoji="1" lang="en-US" altLang="ja-JP" sz="1100"/>
            <a:t>55,000</a:t>
          </a:r>
          <a:r>
            <a:rPr kumimoji="1" lang="ja-JP" altLang="en-US" sz="1100"/>
            <a:t>円、工事費：</a:t>
          </a:r>
          <a:r>
            <a:rPr kumimoji="1" lang="en-US" altLang="ja-JP" sz="1100"/>
            <a:t>45,000</a:t>
          </a:r>
          <a:r>
            <a:rPr kumimoji="1" lang="ja-JP" altLang="en-US" sz="1100"/>
            <a:t>円</a:t>
          </a:r>
          <a:r>
            <a:rPr kumimoji="1" lang="en-US" altLang="ja-JP" sz="1100"/>
            <a:t>】</a:t>
          </a:r>
        </a:p>
        <a:p>
          <a:r>
            <a:rPr kumimoji="1" lang="ja-JP" altLang="en-US" sz="1100"/>
            <a:t>　　　　　</a:t>
          </a:r>
          <a:r>
            <a:rPr kumimoji="1" lang="en-US" altLang="ja-JP" sz="1100"/>
            <a:t>V2H</a:t>
          </a:r>
          <a:r>
            <a:rPr kumimoji="1" lang="ja-JP" altLang="en-US" sz="1100"/>
            <a:t>分　</a:t>
          </a:r>
          <a:r>
            <a:rPr kumimoji="1" lang="en-US" altLang="ja-JP" sz="1100"/>
            <a:t>100,0000</a:t>
          </a:r>
          <a:r>
            <a:rPr kumimoji="1" lang="ja-JP" altLang="en-US" sz="1100"/>
            <a:t>円</a:t>
          </a:r>
          <a:r>
            <a:rPr kumimoji="1" lang="en-US" altLang="ja-JP" sz="1100"/>
            <a:t>【</a:t>
          </a:r>
          <a:r>
            <a:rPr kumimoji="1" lang="ja-JP" altLang="en-US" sz="1100"/>
            <a:t>機器費：</a:t>
          </a:r>
          <a:r>
            <a:rPr kumimoji="1" lang="en-US" altLang="ja-JP" sz="1100"/>
            <a:t>70,000</a:t>
          </a:r>
          <a:r>
            <a:rPr kumimoji="1" lang="ja-JP" altLang="en-US" sz="1100"/>
            <a:t>円、工事費：</a:t>
          </a:r>
          <a:r>
            <a:rPr kumimoji="1" lang="en-US" altLang="ja-JP" sz="1100"/>
            <a:t>30,000</a:t>
          </a:r>
          <a:r>
            <a:rPr kumimoji="1" lang="ja-JP" altLang="en-US" sz="1100"/>
            <a:t>円</a:t>
          </a:r>
          <a:r>
            <a:rPr kumimoji="1" lang="en-US" altLang="ja-JP" sz="1100"/>
            <a:t>】</a:t>
          </a:r>
        </a:p>
        <a:p>
          <a:endParaRPr kumimoji="1" lang="en-US" altLang="ja-JP" sz="1100"/>
        </a:p>
        <a:p>
          <a:r>
            <a:rPr kumimoji="1" lang="ja-JP" altLang="en-US" sz="1100"/>
            <a:t>●集合住宅陸屋根に設置する架台の経費</a:t>
          </a:r>
          <a:endParaRPr kumimoji="1" lang="en-US" altLang="ja-JP" sz="1100"/>
        </a:p>
        <a:p>
          <a:r>
            <a:rPr kumimoji="1" lang="ja-JP" altLang="en-US" sz="1100"/>
            <a:t>　　　　　</a:t>
          </a:r>
          <a:r>
            <a:rPr kumimoji="1" lang="en-US" altLang="ja-JP" sz="1100"/>
            <a:t>500,000</a:t>
          </a:r>
          <a:r>
            <a:rPr kumimoji="1" lang="ja-JP" altLang="en-US" sz="1100"/>
            <a:t>円</a:t>
          </a:r>
          <a:r>
            <a:rPr kumimoji="1" lang="en-US" altLang="ja-JP" sz="1100"/>
            <a:t>【</a:t>
          </a:r>
          <a:r>
            <a:rPr kumimoji="1" lang="ja-JP" altLang="en-US" sz="1100"/>
            <a:t>機器費（材料費）：</a:t>
          </a:r>
          <a:r>
            <a:rPr kumimoji="1" lang="en-US" altLang="ja-JP" sz="1100"/>
            <a:t>200,000</a:t>
          </a:r>
          <a:r>
            <a:rPr kumimoji="1" lang="ja-JP" altLang="en-US" sz="1100"/>
            <a:t>円、工事費</a:t>
          </a:r>
          <a:r>
            <a:rPr kumimoji="1" lang="en-US" altLang="ja-JP" sz="1100"/>
            <a:t>300,000</a:t>
          </a:r>
          <a:r>
            <a:rPr kumimoji="1" lang="ja-JP" altLang="en-US" sz="1100"/>
            <a:t>円</a:t>
          </a:r>
          <a:r>
            <a:rPr kumimoji="1" lang="en-US" altLang="ja-JP" sz="1100"/>
            <a:t>】</a:t>
          </a:r>
        </a:p>
        <a:p>
          <a:endParaRPr kumimoji="1" lang="ja-JP" altLang="en-US" sz="1100"/>
        </a:p>
      </xdr:txBody>
    </xdr:sp>
    <xdr:clientData/>
  </xdr:twoCellAnchor>
  <xdr:twoCellAnchor>
    <xdr:from>
      <xdr:col>36</xdr:col>
      <xdr:colOff>306916</xdr:colOff>
      <xdr:row>49</xdr:row>
      <xdr:rowOff>201087</xdr:rowOff>
    </xdr:from>
    <xdr:to>
      <xdr:col>38</xdr:col>
      <xdr:colOff>267083</xdr:colOff>
      <xdr:row>52</xdr:row>
      <xdr:rowOff>150289</xdr:rowOff>
    </xdr:to>
    <xdr:sp macro="" textlink="">
      <xdr:nvSpPr>
        <xdr:cNvPr id="4" name="四角形: 角を丸くする 3">
          <a:extLst>
            <a:ext uri="{FF2B5EF4-FFF2-40B4-BE49-F238E27FC236}">
              <a16:creationId xmlns:a16="http://schemas.microsoft.com/office/drawing/2014/main" id="{7128458E-57C2-BE24-17F4-E39E6EB75877}"/>
            </a:ext>
          </a:extLst>
        </xdr:cNvPr>
        <xdr:cNvSpPr>
          <a:spLocks noChangeAspect="1"/>
        </xdr:cNvSpPr>
      </xdr:nvSpPr>
      <xdr:spPr>
        <a:xfrm>
          <a:off x="16372416" y="15726837"/>
          <a:ext cx="828000" cy="82761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eaVert" wrap="square" lIns="0" tIns="0" rIns="0" bIns="0" rtlCol="0" anchor="ctr" anchorCtr="1"/>
        <a:lstStyle/>
        <a:p>
          <a:pPr algn="l"/>
          <a:r>
            <a:rPr kumimoji="1" lang="ja-JP" altLang="en-US" sz="1600" spc="-150" baseline="0">
              <a:solidFill>
                <a:srgbClr val="FF0000"/>
              </a:solidFill>
              <a:latin typeface="HGS行書体" panose="03000600000000000000" pitchFamily="66" charset="-128"/>
              <a:ea typeface="HGS行書体" panose="03000600000000000000" pitchFamily="66" charset="-128"/>
            </a:rPr>
            <a:t>株式会社△△建設</a:t>
          </a:r>
        </a:p>
      </xdr:txBody>
    </xdr:sp>
    <xdr:clientData/>
  </xdr:twoCellAnchor>
  <xdr:twoCellAnchor>
    <xdr:from>
      <xdr:col>34</xdr:col>
      <xdr:colOff>391584</xdr:colOff>
      <xdr:row>50</xdr:row>
      <xdr:rowOff>32808</xdr:rowOff>
    </xdr:from>
    <xdr:to>
      <xdr:col>36</xdr:col>
      <xdr:colOff>243751</xdr:colOff>
      <xdr:row>52</xdr:row>
      <xdr:rowOff>117808</xdr:rowOff>
    </xdr:to>
    <xdr:sp macro="" textlink="">
      <xdr:nvSpPr>
        <xdr:cNvPr id="5" name="楕円 4">
          <a:extLst>
            <a:ext uri="{FF2B5EF4-FFF2-40B4-BE49-F238E27FC236}">
              <a16:creationId xmlns:a16="http://schemas.microsoft.com/office/drawing/2014/main" id="{58B5995B-8D51-CC28-28A5-CD1D79F4BE25}"/>
            </a:ext>
          </a:extLst>
        </xdr:cNvPr>
        <xdr:cNvSpPr>
          <a:spLocks noChangeAspect="1"/>
        </xdr:cNvSpPr>
      </xdr:nvSpPr>
      <xdr:spPr>
        <a:xfrm>
          <a:off x="15589251" y="15801975"/>
          <a:ext cx="720000" cy="72000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eaVert" lIns="0" tIns="0" rIns="0" bIns="0" rtlCol="0" anchor="ctr" anchorCtr="1"/>
        <a:lstStyle/>
        <a:p>
          <a:pPr algn="l"/>
          <a:r>
            <a:rPr kumimoji="1" lang="ja-JP" altLang="en-US" sz="1200">
              <a:solidFill>
                <a:srgbClr val="FF0000"/>
              </a:solidFill>
              <a:latin typeface="HGS行書体" panose="03000600000000000000" pitchFamily="66" charset="-128"/>
              <a:ea typeface="HGS行書体" panose="03000600000000000000" pitchFamily="66" charset="-128"/>
            </a:rPr>
            <a:t>代表取</a:t>
          </a:r>
          <a:endParaRPr kumimoji="1" lang="en-US" altLang="ja-JP" sz="1200">
            <a:solidFill>
              <a:srgbClr val="FF0000"/>
            </a:solidFill>
            <a:latin typeface="HGS行書体" panose="03000600000000000000" pitchFamily="66" charset="-128"/>
            <a:ea typeface="HGS行書体" panose="03000600000000000000" pitchFamily="66" charset="-128"/>
          </a:endParaRPr>
        </a:p>
        <a:p>
          <a:pPr algn="l"/>
          <a:r>
            <a:rPr kumimoji="1" lang="ja-JP" altLang="en-US" sz="1200">
              <a:solidFill>
                <a:srgbClr val="FF0000"/>
              </a:solidFill>
              <a:latin typeface="HGS行書体" panose="03000600000000000000" pitchFamily="66" charset="-128"/>
              <a:ea typeface="HGS行書体" panose="03000600000000000000" pitchFamily="66" charset="-128"/>
            </a:rPr>
            <a:t>締役印</a:t>
          </a:r>
        </a:p>
      </xdr:txBody>
    </xdr:sp>
    <xdr:clientData/>
  </xdr:twoCellAnchor>
  <xdr:twoCellAnchor>
    <xdr:from>
      <xdr:col>35</xdr:col>
      <xdr:colOff>10583</xdr:colOff>
      <xdr:row>47</xdr:row>
      <xdr:rowOff>497417</xdr:rowOff>
    </xdr:from>
    <xdr:to>
      <xdr:col>41</xdr:col>
      <xdr:colOff>338666</xdr:colOff>
      <xdr:row>48</xdr:row>
      <xdr:rowOff>507998</xdr:rowOff>
    </xdr:to>
    <xdr:sp macro="" textlink="">
      <xdr:nvSpPr>
        <xdr:cNvPr id="6" name="吹き出し: 四角形 5">
          <a:extLst>
            <a:ext uri="{FF2B5EF4-FFF2-40B4-BE49-F238E27FC236}">
              <a16:creationId xmlns:a16="http://schemas.microsoft.com/office/drawing/2014/main" id="{205AFE13-3EB2-4064-ACD1-89F22452C9FC}"/>
            </a:ext>
          </a:extLst>
        </xdr:cNvPr>
        <xdr:cNvSpPr/>
      </xdr:nvSpPr>
      <xdr:spPr>
        <a:xfrm>
          <a:off x="15642166" y="14605000"/>
          <a:ext cx="3693583" cy="814915"/>
        </a:xfrm>
        <a:prstGeom prst="wedgeRectCallout">
          <a:avLst>
            <a:gd name="adj1" fmla="val -32008"/>
            <a:gd name="adj2" fmla="val 84044"/>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500" b="1"/>
            <a:t>支払先（仕入れ先）の押印が必要です。</a:t>
          </a:r>
          <a:endParaRPr kumimoji="1" lang="en-US" altLang="ja-JP" sz="1500" b="1"/>
        </a:p>
        <a:p>
          <a:pPr algn="l"/>
          <a:r>
            <a:rPr kumimoji="1" lang="en-US" altLang="ja-JP" sz="1500" b="1"/>
            <a:t>※</a:t>
          </a:r>
          <a:r>
            <a:rPr kumimoji="1" lang="ja-JP" altLang="en-US" sz="1500" b="1"/>
            <a:t>代表者印もしくは角印</a:t>
          </a:r>
        </a:p>
      </xdr:txBody>
    </xdr:sp>
    <xdr:clientData/>
  </xdr:twoCellAnchor>
  <xdr:twoCellAnchor>
    <xdr:from>
      <xdr:col>35</xdr:col>
      <xdr:colOff>0</xdr:colOff>
      <xdr:row>11</xdr:row>
      <xdr:rowOff>0</xdr:rowOff>
    </xdr:from>
    <xdr:to>
      <xdr:col>41</xdr:col>
      <xdr:colOff>328083</xdr:colOff>
      <xdr:row>12</xdr:row>
      <xdr:rowOff>233890</xdr:rowOff>
    </xdr:to>
    <xdr:sp macro="" textlink="">
      <xdr:nvSpPr>
        <xdr:cNvPr id="7" name="吹き出し: 四角形 6">
          <a:extLst>
            <a:ext uri="{FF2B5EF4-FFF2-40B4-BE49-F238E27FC236}">
              <a16:creationId xmlns:a16="http://schemas.microsoft.com/office/drawing/2014/main" id="{49676C14-FCDE-4734-B58A-BEF764981EB7}"/>
            </a:ext>
          </a:extLst>
        </xdr:cNvPr>
        <xdr:cNvSpPr/>
      </xdr:nvSpPr>
      <xdr:spPr>
        <a:xfrm>
          <a:off x="15631583" y="3122083"/>
          <a:ext cx="3693583" cy="403224"/>
        </a:xfrm>
        <a:prstGeom prst="wedgeRectCallout">
          <a:avLst>
            <a:gd name="adj1" fmla="val -60375"/>
            <a:gd name="adj2" fmla="val 85152"/>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500" b="1"/>
            <a:t>仕入れ先の事業者名を選択してください。</a:t>
          </a:r>
        </a:p>
      </xdr:txBody>
    </xdr:sp>
    <xdr:clientData/>
  </xdr:twoCellAnchor>
  <xdr:twoCellAnchor>
    <xdr:from>
      <xdr:col>31</xdr:col>
      <xdr:colOff>512232</xdr:colOff>
      <xdr:row>13</xdr:row>
      <xdr:rowOff>215900</xdr:rowOff>
    </xdr:from>
    <xdr:to>
      <xdr:col>39</xdr:col>
      <xdr:colOff>321732</xdr:colOff>
      <xdr:row>15</xdr:row>
      <xdr:rowOff>26457</xdr:rowOff>
    </xdr:to>
    <xdr:sp macro="" textlink="">
      <xdr:nvSpPr>
        <xdr:cNvPr id="8" name="吹き出し: 四角形 7">
          <a:extLst>
            <a:ext uri="{FF2B5EF4-FFF2-40B4-BE49-F238E27FC236}">
              <a16:creationId xmlns:a16="http://schemas.microsoft.com/office/drawing/2014/main" id="{F5B21C7A-0257-4425-9320-489CA98DA7DD}"/>
            </a:ext>
          </a:extLst>
        </xdr:cNvPr>
        <xdr:cNvSpPr/>
      </xdr:nvSpPr>
      <xdr:spPr>
        <a:xfrm>
          <a:off x="14249399" y="3750733"/>
          <a:ext cx="3693583" cy="403224"/>
        </a:xfrm>
        <a:prstGeom prst="wedgeRectCallout">
          <a:avLst>
            <a:gd name="adj1" fmla="val -60375"/>
            <a:gd name="adj2" fmla="val 85152"/>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500" b="1"/>
            <a:t>支払日を記載してください。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00001\CNT\&#28201;&#26262;&#21270;&#23550;&#31574;&#25512;&#36914;&#35506;\&#24314;&#29289;&#33073;&#28845;&#32032;&#21270;&#25903;&#25588;&#12481;&#12540;&#12512;\&#65330;&#65301;\305&#29305;&#23450;&#20379;&#32102;&#20107;&#26989;&#32773;&#20877;&#12456;&#12493;&#35373;&#20633;&#31561;&#35373;&#32622;&#25903;&#25588;&#20107;&#26989;\02_&#20132;&#20184;&#35201;&#32177;\&#27096;&#24335;\&#12304;&#20316;&#26989;&#20013;&#12305;(&#20107;&#26989;&#32773;&#27096;&#24335;)&#29305;&#23450;&#20379;&#32102;&#20107;&#26989;&#32773;&#20877;&#12456;&#12493;&#35373;&#20633;&#31561;&#35373;&#32622;&#25903;&#25588;&#20107;&#26989;%20&#27096;&#24335;&#26696;.xlsx" TargetMode="External"/><Relationship Id="rId1" Type="http://schemas.openxmlformats.org/officeDocument/2006/relationships/externalLinkPath" Target="&#28201;&#26262;&#21270;&#23550;&#31574;&#25512;&#36914;&#35506;/&#24314;&#29289;&#33073;&#28845;&#32032;&#21270;&#25903;&#25588;&#12481;&#12540;&#12512;/&#65330;&#65301;/305&#29305;&#23450;&#20379;&#32102;&#20107;&#26989;&#32773;&#20877;&#12456;&#12493;&#35373;&#20633;&#31561;&#35373;&#32622;&#25903;&#25588;&#20107;&#26989;/02_&#20132;&#20184;&#35201;&#32177;/&#27096;&#24335;/&#12304;&#20316;&#26989;&#20013;&#12305;(&#20107;&#26989;&#32773;&#27096;&#24335;)&#29305;&#23450;&#20379;&#32102;&#20107;&#26989;&#32773;&#20877;&#12456;&#12493;&#35373;&#20633;&#31561;&#35373;&#32622;&#25903;&#25588;&#20107;&#26989;%20&#27096;&#24335;&#2669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6481;&#20140;&#37117;&#22320;&#29699;&#28201;&#26262;&#21270;&#38450;&#27490;&#27963;&#21205;&#25512;&#36914;&#12475;&#12531;&#12479;&#12540;/&#21109;&#12456;&#12493;&#25903;&#25588;&#12481;&#12540;&#12512;/&#65320;&#65298;&#65305;/&#22320;&#29987;&#22320;&#28040;&#22411;&#20877;&#29983;&#21487;&#33021;&#12456;&#12493;&#12523;&#12462;&#12540;&#23566;&#20837;&#25313;&#22823;&#20107;&#26989;/04_&#20132;&#20184;&#35201;&#32177;/28&#24180;&#24230;&#20844;&#21215;/&#27096;&#24335;1&#65374;4&#12288;&#20132;&#20184;&#30003;&#35531;&#26360;&#39006;&#19968;&#24335;&#65288;&#21029;&#32025;1&#38500;&#12367;&#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4179;&#25104;&#65298;&#65302;&#24180;&#24230;/&#27700;&#32032;&#12456;&#12493;&#12523;&#12462;&#12540;&#21033;&#27963;&#29992;&#23566;&#20837;&#20419;&#36914;&#20107;&#26989;&#25285;&#24403;/02&#29123;&#26009;&#38651;&#27744;&#33258;&#21205;&#36554;/&#9734;15&#30003;&#35531;&#21463;&#20184;&#31807;/&#27700;&#32032;&#30003;&#35531;&#30331;&#37682;&#12522;&#12473;&#12488;.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6481;&#20140;&#37117;&#22320;&#29699;&#28201;&#26262;&#21270;&#38450;&#27490;&#27963;&#21205;&#25512;&#36914;&#12475;&#12531;&#12479;&#12540;/&#21109;&#12456;&#12493;&#25903;&#25588;&#12481;&#12540;&#12512;/&#65320;&#65298;&#65304;/&#22320;&#29987;&#22320;&#28040;&#22411;&#20877;&#29983;&#21487;&#33021;&#12456;&#12493;&#12523;&#12462;&#12540;&#23566;&#20837;&#25313;&#22823;&#20107;&#26989;/SII_&#20877;&#29983;&#21487;&#33021;&#12456;&#12493;&#12523;&#12462;&#12540;&#20107;&#26989;&#32773;&#25903;&#25588;&#20107;&#26989;&#36027;&#35036;&#21161;&#37329;/SII_H28&#23455;&#26045;&#35336;&#30011;&#26360;&#31561;&#65288;&#30330;&#38651;&#35373;&#20633;&#21450;&#12403;&#33988;&#38651;&#27744;&#21033;&#29992;&#65289;28ts_d_koufu06-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s00002\&#32207;&#21209;&#37096;\&#26481;&#20140;&#37117;&#22320;&#29699;&#28201;&#26262;&#21270;&#38450;&#27490;&#27963;&#21205;&#25512;&#36914;&#12475;&#12531;&#12479;&#12540;\&#21109;&#12456;&#12493;&#25903;&#25588;&#12481;&#12540;&#12512;\&#65320;&#65298;&#65304;\&#22320;&#29987;&#22320;&#28040;&#22411;&#20877;&#29983;&#21487;&#33021;&#12456;&#12493;&#12523;&#12462;&#12540;&#23566;&#20837;&#25313;&#22823;&#20107;&#26989;\SII_&#20877;&#29983;&#21487;&#33021;&#12456;&#12493;&#12523;&#12462;&#12540;&#20107;&#26989;&#32773;&#25903;&#25588;&#20107;&#26989;&#36027;&#35036;&#21161;&#37329;\SII_H28&#23455;&#26045;&#35336;&#30011;&#26360;&#31561;&#65288;&#30330;&#38651;&#35373;&#20633;&#21450;&#12403;&#33988;&#38651;&#27744;&#21033;&#29992;&#65289;28ts_d_koufu06-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224.202.22\b42&#24314;&#31689;&#29289;&#20418;\15_&#24314;&#31689;&#29289;&#20418;\R4&#24180;&#24230;\R4_&#21046;&#24230;&#27083;&#31689;&#38306;&#20418;\70_TF(&#12479;&#12473;&#12463;&#12501;&#12457;&#12540;&#12473;)\&#25903;&#25588;&#31574;\004_&#27231;&#22120;&#35373;&#32622;&#35036;&#21161;&#20107;&#26989;\02_&#20132;&#20184;&#35201;&#32177;\&#27096;&#24335;\&#20182;&#20107;&#26989;&#21442;&#32771;\&#23798;&#12375;&#12423;&#22320;&#22495;&#12395;&#12362;&#12369;&#12427;&#22826;&#38525;&#20809;&#30330;&#38651;&#35373;&#20633;&#31561;&#21161;&#25104;&#20107;&#269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B5sv3\&#12463;&#12540;&#12523;&#12493;&#12483;&#12488;&#20849;&#26377;\Users\center-96-pc\Documents\&#12467;&#12472;&#12455;&#12493;&#38306;&#20418;\&#35201;&#32177;\&#31532;16&#21495;&#27096;&#24335;%20&#21161;&#25104;&#20107;&#26989;&#23455;&#26045;&#35336;&#30011;&#26360;(&#21407;&#32025;)H250412.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Y:\&#28201;&#26262;&#21270;&#23550;&#31574;&#25512;&#36914;&#35506;\&#24314;&#29289;&#33073;&#28845;&#32032;&#21270;&#25903;&#25588;&#12481;&#12540;&#12512;\&#65330;&#65302;\305_&#24314;&#31689;&#29289;&#29872;&#22659;&#22577;&#21578;&#26360;&#21046;&#24230;&#25512;&#36914;&#20107;&#26989;\4_&#29305;&#23450;&#20379;&#32102;&#20107;&#26989;&#32773;&#20877;&#12456;&#12493;&#35373;&#20633;&#31561;&#35373;&#32622;&#25903;&#25588;&#20107;&#26989;\98_&#12471;&#12473;&#12486;&#12512;&#27083;&#31689;\&#12304;&#28155;&#20184;&#21427;&#31105;&#12305;R5&#24180;&#24230;\0911&#25144;&#21029;&#24773;&#22577;&#20837;&#21147;&#12471;&#12540;&#12488;&#65288;&#23455;&#32318;&#22577;&#21578;&#12487;&#12540;&#12479;&#20837;&#21147;&#12471;&#12540;&#12488;&#65289;\&#12304;HP&#29992;&#12305;&#25144;&#21029;&#24773;&#22577;&#20837;&#21147;&#12471;&#12540;&#12488;Ver.2.3.xlsx" TargetMode="External"/><Relationship Id="rId1" Type="http://schemas.openxmlformats.org/officeDocument/2006/relationships/externalLinkPath" Target="&#28201;&#26262;&#21270;&#23550;&#31574;&#25512;&#36914;&#35506;/&#24314;&#29289;&#33073;&#28845;&#32032;&#21270;&#25903;&#25588;&#12481;&#12540;&#12512;/&#65330;&#65302;/305_&#24314;&#31689;&#29289;&#29872;&#22659;&#22577;&#21578;&#26360;&#21046;&#24230;&#25512;&#36914;&#20107;&#26989;/4_&#29305;&#23450;&#20379;&#32102;&#20107;&#26989;&#32773;&#20877;&#12456;&#12493;&#35373;&#20633;&#31561;&#35373;&#32622;&#25903;&#25588;&#20107;&#26989;/98_&#12471;&#12473;&#12486;&#12512;&#27083;&#31689;/&#12304;&#28155;&#20184;&#21427;&#31105;&#12305;R5&#24180;&#24230;/0911&#25144;&#21029;&#24773;&#22577;&#20837;&#21147;&#12471;&#12540;&#12488;&#65288;&#23455;&#32318;&#22577;&#21578;&#12487;&#12540;&#12479;&#20837;&#21147;&#12471;&#12540;&#12488;&#65289;/&#12304;HP&#29992;&#12305;&#25144;&#21029;&#24773;&#22577;&#20837;&#21147;&#12471;&#12540;&#12488;Ver.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各種課題"/>
      <sheetName val="提出方法"/>
      <sheetName val="記載要領"/>
      <sheetName val="基本情報"/>
      <sheetName val="第1号様式_交付申請"/>
      <sheetName val="第2号様式_助成対象事業者用"/>
      <sheetName val="×第2号_共同申請事業者用①"/>
      <sheetName val="第2号 (共同申請者用)※修正前 "/>
      <sheetName val="×第2号_共同申請事業者用②"/>
      <sheetName val="第3号様式_事業計画表"/>
      <sheetName val="第６号様式_撤回届出書"/>
      <sheetName val="第７号様式_一般承継"/>
      <sheetName val="第８号様式_一般承継辞退"/>
      <sheetName val="第９号様式_契約等地位承継"/>
      <sheetName val="第8号様式_契約等地位承継辞退 "/>
      <sheetName val="別表第〇_契約等地位承継 (建売等)"/>
      <sheetName val="別表第〇_別表_地位承継届出書(建売)"/>
      <sheetName val="第11号様式_被交付者情報変更"/>
      <sheetName val="第12号様式_助成事業廃止"/>
      <sheetName val="第13号様式_助成事業変更"/>
      <sheetName val="第15号様式_実績報告"/>
      <sheetName val="第15号別紙１_実績報告総括表"/>
      <sheetName val="第15号別紙2_実績報告個票"/>
      <sheetName val="実績報告個票案２-1"/>
      <sheetName val="実績報告個票案2-2"/>
      <sheetName val="第19号様式_助成金返還報告"/>
      <sheetName val="型式リスト(非表示)"/>
      <sheetName val="第20号様式_財産処分承認申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本標準産業中分類"/>
      <sheetName val="記載要領"/>
      <sheetName val="基本情報"/>
      <sheetName val="表紙（参考）"/>
      <sheetName val="第1号"/>
      <sheetName val="第2号"/>
      <sheetName val="第3号"/>
      <sheetName val="第4（太陽光）"/>
      <sheetName val="第4（風力)"/>
      <sheetName val="第4（水力)"/>
      <sheetName val="第4（地熱)"/>
      <sheetName val="第4（ﾊﾞｲｵﾏｽ発電)"/>
      <sheetName val="第4（太陽熱)"/>
      <sheetName val="第4（温度差熱)"/>
      <sheetName val="第4（地中熱)"/>
      <sheetName val="第4（ﾊﾞｲｵﾏｽ熱)"/>
      <sheetName val="別紙2"/>
      <sheetName val="別紙3"/>
      <sheetName val="別紙4"/>
      <sheetName val="別紙4 (燃料)"/>
      <sheetName val="別紙5"/>
      <sheetName val="別紙6"/>
      <sheetName val="別紙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受付入力"/>
      <sheetName val="Sheet1"/>
      <sheetName val="入力画面"/>
      <sheetName val="交付決定一覧表"/>
      <sheetName val="送付先一覧"/>
      <sheetName val="銀行口座内容"/>
      <sheetName val="月別交付金額"/>
      <sheetName val="車両別集計"/>
      <sheetName val="集計"/>
    </sheetNames>
    <sheetDataSet>
      <sheetData sheetId="0"/>
      <sheetData sheetId="1"/>
      <sheetData sheetId="2"/>
      <sheetData sheetId="3"/>
      <sheetData sheetId="4"/>
      <sheetData sheetId="5"/>
      <sheetData sheetId="6"/>
      <sheetData sheetId="7">
        <row r="4">
          <cell r="B4" t="str">
            <v>2013トヨタ プリウスPHV Ｓ</v>
          </cell>
        </row>
        <row r="5">
          <cell r="B5" t="str">
            <v>2013トヨタ プリウスPHV Ｇ</v>
          </cell>
        </row>
        <row r="6">
          <cell r="B6" t="str">
            <v>2013トヨタ プリウスPHV Ｇ　レザーパッケージ</v>
          </cell>
        </row>
        <row r="7">
          <cell r="B7" t="str">
            <v>2013トヨタプリウスPHV Ｇ　レザーパッケージ　ナビ無</v>
          </cell>
        </row>
        <row r="8">
          <cell r="B8" t="str">
            <v>2012トヨタ プリウスPHV Ｓ</v>
          </cell>
        </row>
        <row r="9">
          <cell r="B9" t="str">
            <v>2012トヨタ プリウスPHV Ｇ</v>
          </cell>
        </row>
        <row r="10">
          <cell r="B10" t="str">
            <v>2012トヨタ プリウスPHV Ｇ　レザーパッケージ</v>
          </cell>
        </row>
        <row r="11">
          <cell r="B11" t="str">
            <v>2012トヨタ プリウスPHV Ｇ　レザーパッケージ　ナビ無</v>
          </cell>
        </row>
        <row r="12">
          <cell r="B12" t="str">
            <v>日産 リーフⅩ</v>
          </cell>
        </row>
        <row r="13">
          <cell r="B13" t="str">
            <v>日産 リーフＧ</v>
          </cell>
        </row>
        <row r="14">
          <cell r="B14" t="str">
            <v>日産 リーフ ドライビングヘルパー　Ｘ</v>
          </cell>
        </row>
        <row r="15">
          <cell r="B15" t="str">
            <v>日産 リーフ ドライビングヘルパー　Ｇ</v>
          </cell>
        </row>
        <row r="16">
          <cell r="B16" t="str">
            <v>日産 リーフ アンシャンテ 助手席回転シート　Ｘ　</v>
          </cell>
        </row>
        <row r="17">
          <cell r="B17" t="str">
            <v>日産 リーフ アンシャンテ 助手席回転シート　Ｇ　</v>
          </cell>
        </row>
        <row r="18">
          <cell r="B18" t="str">
            <v>日産 リーフ Ｓ　（サイド／カーテンエアバッグシステム無）</v>
          </cell>
        </row>
        <row r="19">
          <cell r="B19" t="str">
            <v>日産 リーフ Ｓ</v>
          </cell>
        </row>
        <row r="20">
          <cell r="B20" t="str">
            <v>日産 リーフ Ｓ　エアロスタイル（サイド／カーテンエアバッグシステム無）</v>
          </cell>
        </row>
        <row r="21">
          <cell r="B21" t="str">
            <v>日産 リーフ Ｓ　エアロスタイル</v>
          </cell>
        </row>
        <row r="22">
          <cell r="B22" t="str">
            <v>日産 リーフ Ｘ　（サイド／カーテンエアバッグシステム無）</v>
          </cell>
        </row>
        <row r="23">
          <cell r="B23" t="str">
            <v>日産 リーフ Ｘ</v>
          </cell>
        </row>
        <row r="24">
          <cell r="B24" t="str">
            <v>日産 リーフ Ｘ　エアロスタイル（サイド／カーテンエアバッグシステム無）</v>
          </cell>
        </row>
        <row r="25">
          <cell r="B25" t="str">
            <v>日産 リーフ Ｘ　エアロスタイル</v>
          </cell>
        </row>
        <row r="26">
          <cell r="B26" t="str">
            <v>日産 リーフ  Ｇ　（サイド／カーテンエアバッグシステム無）</v>
          </cell>
        </row>
        <row r="27">
          <cell r="B27" t="str">
            <v>日産 リーフ Ｇ</v>
          </cell>
        </row>
        <row r="28">
          <cell r="B28" t="str">
            <v>日産 リーフ Ｇ　エアロスタイル（サイド／カーテンエアバッグシステム無）</v>
          </cell>
        </row>
        <row r="29">
          <cell r="B29" t="str">
            <v>日産 リーフ Ｇ　エアロスタイル</v>
          </cell>
        </row>
        <row r="30">
          <cell r="B30" t="str">
            <v>日産 リーフ ドライビングヘルパー　Ｘ</v>
          </cell>
        </row>
        <row r="31">
          <cell r="B31" t="str">
            <v>日産 リーフ ドライビングヘルパー　Ｇ</v>
          </cell>
        </row>
        <row r="32">
          <cell r="B32" t="str">
            <v>日産 リーフ アンシャンテ 助手席回転シート　Ｘ</v>
          </cell>
        </row>
        <row r="33">
          <cell r="B33" t="str">
            <v>日産 リーフ アンシャンテ 助手席回転シート　Ｇ</v>
          </cell>
        </row>
        <row r="34">
          <cell r="B34" t="str">
            <v>日産 リーフ Ｓ　（サイド／カーテンエアバッグシステム無）</v>
          </cell>
        </row>
        <row r="35">
          <cell r="B35" t="str">
            <v>日産 リーフ Ｓ</v>
          </cell>
        </row>
        <row r="36">
          <cell r="B36" t="str">
            <v>日産 リーフ Ｓ　エアロスタイル（サイド／カーテンエアバッグシステム無）</v>
          </cell>
        </row>
        <row r="37">
          <cell r="B37" t="str">
            <v>日産 リーフ Ｓ　エアロスタイル</v>
          </cell>
        </row>
        <row r="38">
          <cell r="B38" t="str">
            <v>日産 リーフ Ｘ　（サイド／カーテンエアバッグシステム無）</v>
          </cell>
        </row>
        <row r="39">
          <cell r="B39" t="str">
            <v>日産 リーフ Ｘ</v>
          </cell>
        </row>
        <row r="40">
          <cell r="B40" t="str">
            <v>日産 リーフ Ｘ　エアロスタイル（サイド／カーテンエアバッグシステム無）</v>
          </cell>
        </row>
        <row r="41">
          <cell r="B41" t="str">
            <v>日産 リーフ Ｘ　エアロスタイル</v>
          </cell>
        </row>
        <row r="42">
          <cell r="B42" t="str">
            <v>日産 リーフ Ｇ　（サイド／カーテンエアバッグシステム無）</v>
          </cell>
        </row>
        <row r="43">
          <cell r="B43" t="str">
            <v>日産 リーフ Ｇ　</v>
          </cell>
        </row>
        <row r="44">
          <cell r="B44" t="str">
            <v>日産 リーフ Ｇ　エアロスタイル（サイド／カーテンエアバッグシステム無）</v>
          </cell>
        </row>
        <row r="45">
          <cell r="B45" t="str">
            <v>日産 リーフ Ｇ　エアロスタイル</v>
          </cell>
        </row>
        <row r="46">
          <cell r="B46" t="str">
            <v>日産 リーフ ドライビングヘルパー　Ｘ</v>
          </cell>
        </row>
        <row r="47">
          <cell r="B47" t="str">
            <v>日産 リーフ ドライビングヘルパー　Ｇ</v>
          </cell>
        </row>
        <row r="48">
          <cell r="B48" t="str">
            <v>日産 リーフ アンシャンテ 助手席回転シート　Ｘ　</v>
          </cell>
        </row>
        <row r="49">
          <cell r="B49" t="str">
            <v>日産 リーフ アンシャンテ 助手席回転シート　Ｇ　</v>
          </cell>
        </row>
        <row r="50">
          <cell r="B50" t="str">
            <v>日産 リーフ Ｓ　（サイド／カーテンエアバッグシステム無）14モデル</v>
          </cell>
        </row>
        <row r="51">
          <cell r="B51" t="str">
            <v>日産 リーフ Ｓ　14モデル</v>
          </cell>
        </row>
        <row r="52">
          <cell r="B52" t="str">
            <v>日産 リーフ Ｓ　エアロスタイル（サイド／カーテンエアバッグシステム無）14モデル</v>
          </cell>
        </row>
        <row r="53">
          <cell r="B53" t="str">
            <v>日産 リーフ Ｓ　エアロスタイル　14モデル</v>
          </cell>
        </row>
        <row r="54">
          <cell r="B54" t="str">
            <v>日産 リーフ Ｘ　（サイド／カーテンエアバッグシステム無）　14モデル</v>
          </cell>
        </row>
        <row r="55">
          <cell r="B55" t="str">
            <v>日産 リーフ Ｘ　14モデル</v>
          </cell>
        </row>
        <row r="56">
          <cell r="B56" t="str">
            <v>日産 リーフ Ｘ　エアロスタイル（サイド／カーテンエアバッグシステム無）　14モデル</v>
          </cell>
        </row>
        <row r="57">
          <cell r="B57" t="str">
            <v>日産 リーフ Ｘ　エアロスタイル　14モデル</v>
          </cell>
        </row>
        <row r="58">
          <cell r="B58" t="str">
            <v>日産 リーフ Ｘ　80th（サイド／カーテンエアバッグシステム無）　</v>
          </cell>
        </row>
        <row r="59">
          <cell r="B59" t="str">
            <v>日産 リーフ Ｘ　80th　Special Color Limited　</v>
          </cell>
        </row>
        <row r="60">
          <cell r="B60" t="str">
            <v>日産 リーフ X　運転席マイティグリップ(サイド/カーテンエアバックシステム無)</v>
          </cell>
        </row>
        <row r="61">
          <cell r="B61" t="str">
            <v>日産 リーフ Ｇ　（サイド／カーテンエアバッグシステム無） 14モデル</v>
          </cell>
        </row>
        <row r="62">
          <cell r="B62" t="str">
            <v>日産 リーフ Ｇ　14モデル</v>
          </cell>
        </row>
        <row r="63">
          <cell r="B63" t="str">
            <v>日産 リーフ Ｇ　エアロスタイル（サイド／カーテンエアバッグシステム無）14モデル</v>
          </cell>
        </row>
        <row r="64">
          <cell r="B64" t="str">
            <v>日産 リーフ Ｇ　エアロスタイル 14モデル</v>
          </cell>
        </row>
        <row r="65">
          <cell r="B65" t="str">
            <v>日産 リーフ ドライビングヘルパー　Ｘ 14モデル</v>
          </cell>
        </row>
        <row r="66">
          <cell r="B66" t="str">
            <v>日産 リーフ ドライビングヘルパー　Ｇ 14モデル</v>
          </cell>
        </row>
        <row r="67">
          <cell r="B67" t="str">
            <v>日産 リーフ アンシャンテ 助手席回転シート　Ｘ　14モデル</v>
          </cell>
        </row>
        <row r="68">
          <cell r="B68" t="str">
            <v>日産 リーフ アンシャンテ 助手席回転シート　Ｇ　14モデル</v>
          </cell>
        </row>
        <row r="69">
          <cell r="B69" t="str">
            <v>日産 e-NV200バン GX　シートバン</v>
          </cell>
        </row>
        <row r="70">
          <cell r="B70" t="str">
            <v>日産 e-NV200バン GX　2人乗り</v>
          </cell>
        </row>
        <row r="71">
          <cell r="B71" t="str">
            <v>日産 e-NV200バン GX  5人乗り</v>
          </cell>
        </row>
        <row r="72">
          <cell r="B72" t="str">
            <v>日産 e-NV200ワゴン G　5人乗り</v>
          </cell>
        </row>
        <row r="73">
          <cell r="B73" t="str">
            <v>日産 e-NV200ワゴン G　7人乗り</v>
          </cell>
        </row>
        <row r="74">
          <cell r="B74" t="str">
            <v>日産 e-NV200ワゴン X　5人乗り</v>
          </cell>
        </row>
        <row r="75">
          <cell r="B75" t="str">
            <v>三菱アウトランダーPHEV G Ｐremium Ｐackage</v>
          </cell>
        </row>
        <row r="76">
          <cell r="B76" t="str">
            <v>三菱アウトランダーPHEV Ｇ  Navi Package</v>
          </cell>
        </row>
        <row r="77">
          <cell r="B77" t="str">
            <v xml:space="preserve">三菱アウトランダーPHEV Ｇ  Safety Ｐackage </v>
          </cell>
        </row>
        <row r="78">
          <cell r="B78" t="str">
            <v>三菱アウトランダーPHEV Ｇ</v>
          </cell>
        </row>
        <row r="79">
          <cell r="B79" t="str">
            <v>三菱アウトランダーPHEV E</v>
          </cell>
        </row>
        <row r="80">
          <cell r="B80" t="str">
            <v>三菱アウトランダーPHEV Ｇ  Ｐremium Ｐackage  QC無　【メーカーオプション要】</v>
          </cell>
        </row>
        <row r="81">
          <cell r="B81" t="str">
            <v>三菱アウトランダーPHEV Ｇ  Ｐremium Ｐackage  QC付</v>
          </cell>
        </row>
        <row r="82">
          <cell r="B82" t="str">
            <v>三菱アウトランダーPHEV Ｇ  Navi Package  QC無　【メーカーオプション要】</v>
          </cell>
        </row>
        <row r="83">
          <cell r="B83" t="str">
            <v>三菱アウトランダーPHEV Ｇ  Navi Package  QC付</v>
          </cell>
        </row>
        <row r="84">
          <cell r="B84" t="str">
            <v>三菱アウトランダーPHEV Ｇ  Safety Ｐackage  QC無　【メーカーオプション要】</v>
          </cell>
        </row>
        <row r="85">
          <cell r="B85" t="str">
            <v>三菱アウトランダーPHEV Ｇ  Safety Ｐackage  QC付</v>
          </cell>
        </row>
        <row r="86">
          <cell r="B86" t="str">
            <v>三菱アウトランダーPHEV Ｇ  QC無　【メーカーオプション要】</v>
          </cell>
        </row>
        <row r="87">
          <cell r="B87" t="str">
            <v>三菱アウトランダーPHEV Ｇ  QC付</v>
          </cell>
        </row>
        <row r="88">
          <cell r="B88" t="str">
            <v>三菱アウトランダーPHEV SPORTS STYLE EDITION</v>
          </cell>
        </row>
        <row r="89">
          <cell r="B89" t="str">
            <v>本田アコードプラグインハイブリット</v>
          </cell>
        </row>
        <row r="90">
          <cell r="B90" t="str">
            <v>三菱i-MiEV Ｘ</v>
          </cell>
        </row>
        <row r="91">
          <cell r="B91" t="str">
            <v>三菱i-MiEV Ｍ</v>
          </cell>
        </row>
        <row r="92">
          <cell r="B92" t="str">
            <v>三菱i-MiEV Ｍ（急速充電機能付き）</v>
          </cell>
        </row>
        <row r="93">
          <cell r="B93" t="str">
            <v>三菱i-MiEV X (15モデル）</v>
          </cell>
        </row>
        <row r="94">
          <cell r="B94" t="str">
            <v>三菱i-MiEV Ｍ (15モデル）</v>
          </cell>
        </row>
        <row r="95">
          <cell r="B95" t="str">
            <v>三菱ミニキャブ・ミーブCD（16.0kWh）QC付(４人) 68V</v>
          </cell>
        </row>
        <row r="96">
          <cell r="B96" t="str">
            <v>三菱ミニキャブ・ミーブCD（16.0kWh）QC付(２人) 68V</v>
          </cell>
        </row>
        <row r="97">
          <cell r="B97" t="str">
            <v>三菱ミニキャブ・ミーブCD（10.5kWh）QC付(４人) 68V</v>
          </cell>
        </row>
        <row r="98">
          <cell r="B98" t="str">
            <v>三菱ミニキャブ・ミーブCD（10.5kWh）QC付(２人) 68V</v>
          </cell>
        </row>
        <row r="99">
          <cell r="B99" t="str">
            <v>三菱ミニキャブ・ミーブCD（16.0kWh）QC付(４人) 67V</v>
          </cell>
        </row>
        <row r="100">
          <cell r="B100" t="str">
            <v>三菱ミニキャブ・ミーブCD（10.5kWh）QC付(４人) 67V</v>
          </cell>
        </row>
        <row r="101">
          <cell r="B101" t="str">
            <v>三菱ミニキャブ・ミーブ （15モデル）CD（16.0kWh）QC付(４人) 68V</v>
          </cell>
        </row>
        <row r="102">
          <cell r="B102" t="str">
            <v>三菱ミニキャブ・ミーブ （15モデル）CD（16.0kWh）QC付(2人) 68V</v>
          </cell>
        </row>
        <row r="103">
          <cell r="B103" t="str">
            <v>三菱ミニキャブ・ミーブ （15モデル）CD（16.0kWh）QC無(４人) 68V</v>
          </cell>
        </row>
        <row r="104">
          <cell r="B104" t="str">
            <v>三菱ミニキャブ・ミーブ （15モデル）CD（16.0kWh）QC無(2人) 68V</v>
          </cell>
        </row>
        <row r="105">
          <cell r="B105" t="str">
            <v>三菱ミニキャブ・ミーブ （15モデル）CD（10.5kWh）QC付(４人) 68V</v>
          </cell>
        </row>
        <row r="106">
          <cell r="B106" t="str">
            <v>三菱ミニキャブ・ミーブ （15モデル）CD（10.5kWh）QC付(2人) 68V</v>
          </cell>
        </row>
        <row r="107">
          <cell r="B107" t="str">
            <v>三菱ミニキャブ・ミーブ （15モデル）CD（10.5kWh）QC無(４人) 68V</v>
          </cell>
        </row>
        <row r="108">
          <cell r="B108" t="str">
            <v>三菱ミニキャブ・ミーブ （15モデル）CD（10.5kWh）QC無(2人) 68V</v>
          </cell>
        </row>
        <row r="109">
          <cell r="B109" t="str">
            <v>三菱ミニキャブ・ミーブトラックVX-SE（10.5kWh）QC無 68T</v>
          </cell>
        </row>
        <row r="110">
          <cell r="B110" t="str">
            <v>三菱ミニキャブ・ミーブトラックVX-SE（10.5kWh）QC付 68T</v>
          </cell>
        </row>
        <row r="111">
          <cell r="B111" t="str">
            <v>三菱ミニキャブ・ミーブトラック （15モデル）VX-SE（10.5kWh）QC付 68T</v>
          </cell>
        </row>
        <row r="112">
          <cell r="B112" t="str">
            <v>三菱ミニキャブ・ミーブトラック （15モデル）VX-SE（10.5kWh）QC無 68T</v>
          </cell>
        </row>
      </sheetData>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手順"/>
      <sheetName val="汎用入力規則リスト"/>
      <sheetName val="データ参照シート"/>
      <sheetName val="チェックリスト"/>
      <sheetName val="（別紙3）役員名簿"/>
      <sheetName val="3-1実施計画概要（発電）"/>
      <sheetName val="3-2　設備導入事業経費の配分（当年度）（発電）"/>
      <sheetName val="3-2　設備導入事業経費の配分（他年度１）（発電）"/>
      <sheetName val="3-2　設備導入事業経費の配分（他年度２）（発電）"/>
      <sheetName val="3-2　設備導入事業経費の配分（他年度３）（発電）"/>
      <sheetName val="3-2　設備導入事業経費の配分（総計）（発電）"/>
      <sheetName val="3-4　補助事業に要する経費及びその調達方法"/>
      <sheetName val="3-6　発電単価の算定について"/>
      <sheetName val="3-7　設備及び導入効果（太陽光発電）"/>
      <sheetName val="3-7　設備及び導入効果（風力発電）"/>
      <sheetName val="3-7　設備及び導入効果（バイオマス発電）"/>
      <sheetName val="3-7　設備及び導入効果（水力発電）"/>
      <sheetName val="3-7　設備及び導入効果（地熱発電）"/>
      <sheetName val="3-8　補助対象設備の機器リスト"/>
      <sheetName val="3-18　バイオマス依存率(熱利用)"/>
      <sheetName val="3-24　事業実施に関連する事項（発電）"/>
      <sheetName val="3-25　事業実施体制"/>
      <sheetName val="3-26　事業実施予定スケジュール"/>
      <sheetName val="【参考】日本標準産業中分類"/>
    </sheetNames>
    <sheetDataSet>
      <sheetData sheetId="0"/>
      <sheetData sheetId="1"/>
      <sheetData sheetId="2">
        <row r="2">
          <cell r="B2">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手順"/>
      <sheetName val="汎用入力規則リスト"/>
      <sheetName val="データ参照シート"/>
      <sheetName val="チェックリスト"/>
      <sheetName val="（別紙3）役員名簿"/>
      <sheetName val="3-1実施計画概要（発電）"/>
      <sheetName val="3-2　設備導入事業経費の配分（当年度）（発電）"/>
      <sheetName val="3-2　設備導入事業経費の配分（他年度１）（発電）"/>
      <sheetName val="3-2　設備導入事業経費の配分（他年度２）（発電）"/>
      <sheetName val="3-2　設備導入事業経費の配分（他年度３）（発電）"/>
      <sheetName val="3-2　設備導入事業経費の配分（総計）（発電）"/>
      <sheetName val="3-4　補助事業に要する経費及びその調達方法"/>
      <sheetName val="3-6　発電単価の算定について"/>
      <sheetName val="3-7　設備及び導入効果（太陽光発電）"/>
      <sheetName val="3-7　設備及び導入効果（風力発電）"/>
      <sheetName val="3-7　設備及び導入効果（バイオマス発電）"/>
      <sheetName val="3-7　設備及び導入効果（水力発電）"/>
      <sheetName val="3-7　設備及び導入効果（地熱発電）"/>
      <sheetName val="3-8　補助対象設備の機器リスト"/>
      <sheetName val="3-18　バイオマス依存率(熱利用)"/>
      <sheetName val="3-24　事業実施に関連する事項（発電）"/>
      <sheetName val="3-25　事業実施体制"/>
      <sheetName val="3-26　事業実施予定スケジュール"/>
      <sheetName val="【参考】日本標準産業中分類"/>
    </sheetNames>
    <sheetDataSet>
      <sheetData sheetId="0"/>
      <sheetData sheetId="1"/>
      <sheetData sheetId="2">
        <row r="2">
          <cell r="B2">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目次"/>
      <sheetName val="提出方法"/>
      <sheetName val="記載要領"/>
      <sheetName val="日本標準産業中分類"/>
      <sheetName val="会社規模判断資料"/>
      <sheetName val="基本情報"/>
      <sheetName val="第1号（交付申請） "/>
      <sheetName val="第2号 (助成対象事業者用)"/>
      <sheetName val="第2号 (共同申請者用) "/>
      <sheetName val="第2号 (手続き代行者用)"/>
      <sheetName val="第3号"/>
      <sheetName val="第4(事業実施計画書）"/>
      <sheetName val="△第4(太陽光・蓄電池）"/>
      <sheetName val="×別紙1"/>
      <sheetName val="×共通様式_全体"/>
      <sheetName val="×共通様式_太陽光発電"/>
      <sheetName val="×共通様式_蓄電池"/>
      <sheetName val="補助資料（機器按分）"/>
      <sheetName val="×第7号様式"/>
      <sheetName val="第7号様式"/>
      <sheetName val="第8号様式"/>
      <sheetName val="（いったん没）第10号様式"/>
      <sheetName val="（いったん没）第11号様式 "/>
      <sheetName val="第10号様式"/>
      <sheetName val="×第11号様式 (2)"/>
      <sheetName val="第12号様式"/>
      <sheetName val="第13号様式"/>
      <sheetName val="第14号様式"/>
      <sheetName val="第16の１号様式"/>
      <sheetName val="第16の２号様式"/>
      <sheetName val="第16の３号様式"/>
      <sheetName val="第20号様式"/>
      <sheetName val="×使わない第22号様式"/>
      <sheetName val="×使わない第23号様式"/>
      <sheetName val="第21号様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印刷要領"/>
      <sheetName val="基本情報"/>
      <sheetName val="横変換"/>
      <sheetName val="業種リスト"/>
      <sheetName val="建物分類"/>
      <sheetName val="対策"/>
      <sheetName val="１"/>
      <sheetName val="17-1"/>
      <sheetName val="17-2"/>
      <sheetName val="17-3"/>
      <sheetName val="17-4"/>
      <sheetName val="17-5-1"/>
      <sheetName val="15-5-2"/>
      <sheetName val="15-6"/>
      <sheetName val="15-7"/>
      <sheetName val="15-8"/>
      <sheetName val="15-9"/>
      <sheetName val="15別1-1"/>
      <sheetName val="15別1-2"/>
      <sheetName val="15別1-3"/>
      <sheetName val="15別1-4"/>
      <sheetName val="15別1-5"/>
      <sheetName val="15別1-6"/>
      <sheetName val="15別2"/>
      <sheetName val="15別3-1"/>
      <sheetName val="15別3-2"/>
      <sheetName val="15別3-3"/>
      <sheetName val="15別4-1"/>
      <sheetName val="15別4-2"/>
      <sheetName val="15別5"/>
    </sheetNames>
    <sheetDataSet>
      <sheetData sheetId="0"/>
      <sheetData sheetId="1"/>
      <sheetData sheetId="2"/>
      <sheetData sheetId="3"/>
      <sheetData sheetId="4"/>
      <sheetData sheetId="5">
        <row r="2">
          <cell r="K2" t="str">
            <v>①製造業</v>
          </cell>
        </row>
        <row r="3">
          <cell r="K3" t="str">
            <v>①建設業</v>
          </cell>
        </row>
        <row r="4">
          <cell r="K4" t="str">
            <v>①運輸業</v>
          </cell>
        </row>
        <row r="5">
          <cell r="K5" t="str">
            <v>①その他</v>
          </cell>
        </row>
        <row r="6">
          <cell r="K6" t="str">
            <v>②卸売業</v>
          </cell>
        </row>
        <row r="7">
          <cell r="K7" t="str">
            <v>③サービス業</v>
          </cell>
        </row>
        <row r="8">
          <cell r="K8" t="str">
            <v>④小売業</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基本情報"/>
      <sheetName val="【入力】物件・国等の助成金情報シート"/>
      <sheetName val="隠しシート（物件・国等の助成金情報Ｓ）"/>
      <sheetName val="【入力】仕入情報シート"/>
      <sheetName val="隠しシート（仕入情報S）"/>
      <sheetName val="【自動】助成金額計算シート"/>
      <sheetName val="【自動】領収書の内訳書"/>
      <sheetName val="リスト"/>
      <sheetName val="①小型（台形・三角形・建材形）"/>
      <sheetName val="②建材一体型"/>
      <sheetName val="④防眩型"/>
      <sheetName val="⑤小型（方形）"/>
      <sheetName val="⑥軽量型"/>
      <sheetName val="⑦PV出力最適化"/>
    </sheetNames>
    <sheetDataSet>
      <sheetData sheetId="0"/>
      <sheetData sheetId="1"/>
      <sheetData sheetId="2"/>
      <sheetData sheetId="3"/>
      <sheetData sheetId="4"/>
      <sheetData sheetId="5"/>
      <sheetData sheetId="6"/>
      <sheetData sheetId="7">
        <row r="3">
          <cell r="B3" t="str">
            <v>①小型_台形三角形建材形</v>
          </cell>
        </row>
        <row r="4">
          <cell r="B4" t="str">
            <v>②建材一体型_屋根</v>
          </cell>
        </row>
        <row r="5">
          <cell r="B5" t="str">
            <v>④防眩型</v>
          </cell>
        </row>
        <row r="6">
          <cell r="B6" t="str">
            <v>⑤小型_方形</v>
          </cell>
        </row>
        <row r="8">
          <cell r="B8" t="str">
            <v>⑦PV出力最適化</v>
          </cell>
        </row>
      </sheetData>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2.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72035-6C11-4AAE-A629-57B6B2C4973E}">
  <sheetPr codeName="Sheet2">
    <tabColor rgb="FFFFC000"/>
  </sheetPr>
  <dimension ref="A1:F6"/>
  <sheetViews>
    <sheetView tabSelected="1" workbookViewId="0">
      <selection activeCell="E3" sqref="E3:F3"/>
    </sheetView>
  </sheetViews>
  <sheetFormatPr defaultRowHeight="18.75"/>
  <cols>
    <col min="1" max="1" width="3.375" customWidth="1"/>
    <col min="2" max="2" width="6.625" customWidth="1"/>
    <col min="3" max="3" width="19.125" bestFit="1" customWidth="1"/>
    <col min="4" max="4" width="17.125" bestFit="1" customWidth="1"/>
    <col min="5" max="6" width="30.625" customWidth="1"/>
    <col min="7" max="7" width="13" bestFit="1" customWidth="1"/>
    <col min="8" max="14" width="15.625" customWidth="1"/>
  </cols>
  <sheetData>
    <row r="1" spans="1:6" ht="19.5" thickBot="1">
      <c r="A1" s="120" t="s">
        <v>303</v>
      </c>
      <c r="F1" s="121"/>
    </row>
    <row r="2" spans="1:6" ht="33.6" customHeight="1">
      <c r="B2" s="400" t="s">
        <v>19</v>
      </c>
      <c r="C2" s="403" t="s">
        <v>17</v>
      </c>
      <c r="D2" s="122" t="s">
        <v>16</v>
      </c>
      <c r="E2" s="405" t="str">
        <f>PHONETIC(E3)</f>
        <v/>
      </c>
      <c r="F2" s="406"/>
    </row>
    <row r="3" spans="1:6" ht="33.6" customHeight="1">
      <c r="B3" s="401"/>
      <c r="C3" s="404"/>
      <c r="D3" s="123" t="s">
        <v>15</v>
      </c>
      <c r="E3" s="407"/>
      <c r="F3" s="408"/>
    </row>
    <row r="4" spans="1:6" ht="33.6" customHeight="1">
      <c r="B4" s="401"/>
      <c r="C4" s="397" t="s">
        <v>18</v>
      </c>
      <c r="D4" s="123" t="s">
        <v>219</v>
      </c>
      <c r="E4" s="409"/>
      <c r="F4" s="410"/>
    </row>
    <row r="5" spans="1:6" ht="33.6" customHeight="1">
      <c r="B5" s="401"/>
      <c r="C5" s="398"/>
      <c r="D5" s="189" t="s">
        <v>211</v>
      </c>
      <c r="E5" s="413"/>
      <c r="F5" s="414"/>
    </row>
    <row r="6" spans="1:6" ht="33.6" customHeight="1" thickBot="1">
      <c r="B6" s="402"/>
      <c r="C6" s="399"/>
      <c r="D6" s="190" t="s">
        <v>344</v>
      </c>
      <c r="E6" s="411"/>
      <c r="F6" s="412"/>
    </row>
  </sheetData>
  <sheetProtection algorithmName="SHA-512" hashValue="LpSbLxsu5/Q+Btt4QY1x8XughVlkCph1pMM+63EcdN23uAoXrMySUzFoQwyhfkYTEUBbBEkeNgc8nYt8iIcQ/A==" saltValue="FrXh88R65lRqutmba9dHug==" spinCount="100000" sheet="1" formatCells="0" formatColumns="0" formatRows="0" selectLockedCells="1"/>
  <mergeCells count="8">
    <mergeCell ref="C4:C6"/>
    <mergeCell ref="B2:B6"/>
    <mergeCell ref="C2:C3"/>
    <mergeCell ref="E2:F2"/>
    <mergeCell ref="E3:F3"/>
    <mergeCell ref="E4:F4"/>
    <mergeCell ref="E6:F6"/>
    <mergeCell ref="E5:F5"/>
  </mergeCells>
  <phoneticPr fontId="2"/>
  <dataValidations xWindow="806" yWindow="512" count="2">
    <dataValidation allowBlank="1" showInputMessage="1" showErrorMessage="1" promptTitle="-----注意事項-----" prompt="会社名はペースト貼り付けではなく直接入力してください。_x000a_貼り付けをした場合、フリガナが正しく反映されない可能性があります。" sqref="E3:F3" xr:uid="{5F7469AF-F439-4862-A795-91CEFC8D3CD2}"/>
    <dataValidation allowBlank="1" showInputMessage="1" showErrorMessage="1" promptTitle="-----注意事項-----" prompt="検査済証に記載されている地番を記載してください。_x000a_※数字・ハイフン等の記号は半角で入力してください。" sqref="E5:F6" xr:uid="{D932369D-8E5C-4929-9FD3-139464C2A4A6}"/>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AC0DE-527B-459A-8195-412722D9F6ED}">
  <sheetPr codeName="Sheet10">
    <pageSetUpPr fitToPage="1"/>
  </sheetPr>
  <dimension ref="A1:J7"/>
  <sheetViews>
    <sheetView workbookViewId="0">
      <selection sqref="A1:J1"/>
    </sheetView>
  </sheetViews>
  <sheetFormatPr defaultColWidth="8.625" defaultRowHeight="18.75"/>
  <cols>
    <col min="1" max="1" width="12.875" style="12" customWidth="1"/>
    <col min="2" max="2" width="17.625" style="12" customWidth="1"/>
    <col min="3" max="3" width="16.125" style="12" customWidth="1"/>
    <col min="4" max="4" width="12.625" style="12" customWidth="1"/>
    <col min="5" max="5" width="14.125" style="12" customWidth="1"/>
    <col min="6" max="6" width="17.625" style="12" customWidth="1"/>
    <col min="7" max="7" width="10.625" style="12" customWidth="1"/>
    <col min="8" max="8" width="14.125" style="12" customWidth="1"/>
    <col min="9" max="9" width="18.125" style="12" customWidth="1"/>
    <col min="10" max="16384" width="8.625" style="12"/>
  </cols>
  <sheetData>
    <row r="1" spans="1:10" ht="25.5">
      <c r="A1" s="918" t="s">
        <v>838</v>
      </c>
      <c r="B1" s="918"/>
      <c r="C1" s="918"/>
      <c r="D1" s="918"/>
      <c r="E1" s="918"/>
      <c r="F1" s="918"/>
      <c r="G1" s="918"/>
      <c r="H1" s="918"/>
      <c r="I1" s="918"/>
      <c r="J1" s="918"/>
    </row>
    <row r="3" spans="1:10" ht="19.5">
      <c r="A3" s="269" t="s">
        <v>839</v>
      </c>
      <c r="B3" s="270"/>
      <c r="C3" s="268"/>
      <c r="D3" s="268"/>
      <c r="E3" s="268"/>
      <c r="F3" s="268"/>
      <c r="G3" s="268"/>
      <c r="H3" s="268"/>
      <c r="I3" s="268"/>
    </row>
    <row r="4" spans="1:10">
      <c r="A4" s="268"/>
      <c r="B4" s="268"/>
      <c r="C4" s="268"/>
      <c r="D4" s="268"/>
      <c r="E4" s="268"/>
      <c r="F4" s="268"/>
      <c r="G4" s="268"/>
      <c r="H4" s="268"/>
      <c r="I4" s="268"/>
    </row>
    <row r="5" spans="1:10" ht="27.75">
      <c r="A5" s="272" t="s">
        <v>101</v>
      </c>
      <c r="B5" s="272" t="s">
        <v>222</v>
      </c>
      <c r="C5" s="272" t="s">
        <v>102</v>
      </c>
      <c r="D5" s="272" t="s">
        <v>103</v>
      </c>
      <c r="E5" s="273" t="s">
        <v>790</v>
      </c>
      <c r="F5" s="272" t="s">
        <v>105</v>
      </c>
      <c r="G5" s="272" t="s">
        <v>106</v>
      </c>
      <c r="H5" s="272" t="s">
        <v>107</v>
      </c>
      <c r="I5" s="272" t="s">
        <v>108</v>
      </c>
    </row>
    <row r="6" spans="1:10" ht="37.5">
      <c r="A6" s="105" t="s">
        <v>782</v>
      </c>
      <c r="B6" s="359" t="s">
        <v>784</v>
      </c>
      <c r="C6" s="360" t="s">
        <v>780</v>
      </c>
      <c r="D6" s="105" t="s">
        <v>580</v>
      </c>
      <c r="E6" s="93" t="s">
        <v>111</v>
      </c>
      <c r="F6" s="364" t="s">
        <v>840</v>
      </c>
      <c r="G6" s="105"/>
      <c r="H6" s="157" t="s">
        <v>791</v>
      </c>
      <c r="I6" s="105"/>
    </row>
    <row r="7" spans="1:10" ht="37.5">
      <c r="A7" s="105" t="s">
        <v>783</v>
      </c>
      <c r="B7" s="359" t="s">
        <v>784</v>
      </c>
      <c r="C7" s="157" t="s">
        <v>781</v>
      </c>
      <c r="D7" s="239" t="s">
        <v>476</v>
      </c>
      <c r="E7" s="93" t="s">
        <v>111</v>
      </c>
      <c r="F7" s="364" t="s">
        <v>840</v>
      </c>
      <c r="G7" s="361"/>
      <c r="H7" s="157" t="s">
        <v>791</v>
      </c>
      <c r="I7" s="157"/>
    </row>
  </sheetData>
  <sheetProtection selectLockedCells="1"/>
  <mergeCells count="1">
    <mergeCell ref="A1:J1"/>
  </mergeCells>
  <phoneticPr fontId="2"/>
  <conditionalFormatting sqref="D7">
    <cfRule type="cellIs" dxfId="11" priority="1" operator="equal">
      <formula>""</formula>
    </cfRule>
  </conditionalFormatting>
  <pageMargins left="0.39370078740157483" right="0.39370078740157483" top="0.55118110236220474" bottom="0.55118110236220474" header="0.31496062992125984" footer="0.31496062992125984"/>
  <pageSetup paperSize="9" scale="8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C26BF-6111-4853-AC34-165F56FBF4AA}">
  <sheetPr codeName="Sheet11">
    <pageSetUpPr fitToPage="1"/>
  </sheetPr>
  <dimension ref="A1:J16"/>
  <sheetViews>
    <sheetView workbookViewId="0">
      <selection sqref="A1:J1"/>
    </sheetView>
  </sheetViews>
  <sheetFormatPr defaultColWidth="8.625" defaultRowHeight="18.75"/>
  <cols>
    <col min="1" max="1" width="12.125" style="12" customWidth="1"/>
    <col min="2" max="2" width="17.625" style="12" customWidth="1"/>
    <col min="3" max="3" width="11.625" style="12" customWidth="1"/>
    <col min="4" max="4" width="12.625" style="12" customWidth="1"/>
    <col min="5" max="5" width="14" style="12" customWidth="1"/>
    <col min="6" max="6" width="17.625" style="12" customWidth="1"/>
    <col min="7" max="7" width="10.625" style="12" customWidth="1"/>
    <col min="8" max="8" width="14.125" style="12" customWidth="1"/>
    <col min="9" max="9" width="20.5" style="12" customWidth="1"/>
    <col min="10" max="16384" width="8.625" style="12"/>
  </cols>
  <sheetData>
    <row r="1" spans="1:10" ht="25.5">
      <c r="A1" s="918" t="s">
        <v>838</v>
      </c>
      <c r="B1" s="918"/>
      <c r="C1" s="918"/>
      <c r="D1" s="918"/>
      <c r="E1" s="918"/>
      <c r="F1" s="918"/>
      <c r="G1" s="918"/>
      <c r="H1" s="918"/>
      <c r="I1" s="918"/>
      <c r="J1" s="918"/>
    </row>
    <row r="3" spans="1:10" ht="19.5">
      <c r="A3" s="269" t="s">
        <v>841</v>
      </c>
      <c r="B3" s="270"/>
      <c r="C3" s="268"/>
      <c r="D3" s="268"/>
      <c r="E3" s="268"/>
      <c r="F3" s="268"/>
      <c r="G3" s="268"/>
      <c r="H3" s="268"/>
      <c r="I3" s="268"/>
    </row>
    <row r="4" spans="1:10">
      <c r="A4" s="268"/>
      <c r="B4" s="268"/>
      <c r="C4" s="268"/>
      <c r="D4" s="268"/>
      <c r="E4" s="268"/>
      <c r="F4" s="268"/>
      <c r="G4" s="268"/>
      <c r="H4" s="268"/>
      <c r="I4" s="268"/>
    </row>
    <row r="5" spans="1:10" ht="27.75">
      <c r="A5" s="272" t="s">
        <v>101</v>
      </c>
      <c r="B5" s="272" t="s">
        <v>222</v>
      </c>
      <c r="C5" s="272" t="s">
        <v>102</v>
      </c>
      <c r="D5" s="272" t="s">
        <v>103</v>
      </c>
      <c r="E5" s="273" t="s">
        <v>790</v>
      </c>
      <c r="F5" s="272" t="s">
        <v>105</v>
      </c>
      <c r="G5" s="272" t="s">
        <v>106</v>
      </c>
      <c r="H5" s="272" t="s">
        <v>107</v>
      </c>
      <c r="I5" s="272" t="s">
        <v>108</v>
      </c>
    </row>
    <row r="6" spans="1:10" ht="75">
      <c r="A6" s="93" t="s">
        <v>842</v>
      </c>
      <c r="B6" s="103" t="s">
        <v>843</v>
      </c>
      <c r="C6" s="167" t="s">
        <v>844</v>
      </c>
      <c r="D6" s="244" t="s">
        <v>845</v>
      </c>
      <c r="E6" s="93" t="s">
        <v>111</v>
      </c>
      <c r="F6" s="103" t="s">
        <v>843</v>
      </c>
      <c r="G6" s="361"/>
      <c r="H6" s="157" t="s">
        <v>791</v>
      </c>
      <c r="I6" s="157"/>
    </row>
    <row r="7" spans="1:10" ht="75">
      <c r="A7" s="93" t="s">
        <v>846</v>
      </c>
      <c r="B7" s="103" t="s">
        <v>843</v>
      </c>
      <c r="C7" s="243" t="s">
        <v>847</v>
      </c>
      <c r="D7" s="244" t="s">
        <v>845</v>
      </c>
      <c r="E7" s="243" t="s">
        <v>237</v>
      </c>
      <c r="F7" s="103" t="s">
        <v>843</v>
      </c>
      <c r="G7" s="361"/>
      <c r="H7" s="157" t="s">
        <v>791</v>
      </c>
      <c r="I7" s="365"/>
    </row>
    <row r="8" spans="1:10" ht="75">
      <c r="A8" s="93" t="s">
        <v>848</v>
      </c>
      <c r="B8" s="103" t="s">
        <v>843</v>
      </c>
      <c r="C8" s="243" t="s">
        <v>849</v>
      </c>
      <c r="D8" s="244" t="s">
        <v>850</v>
      </c>
      <c r="E8" s="243" t="s">
        <v>237</v>
      </c>
      <c r="F8" s="103" t="s">
        <v>843</v>
      </c>
      <c r="G8" s="361"/>
      <c r="H8" s="157" t="s">
        <v>791</v>
      </c>
      <c r="I8" s="365"/>
    </row>
    <row r="9" spans="1:10" ht="75">
      <c r="A9" s="93" t="s">
        <v>851</v>
      </c>
      <c r="B9" s="103" t="s">
        <v>843</v>
      </c>
      <c r="C9" s="234" t="s">
        <v>852</v>
      </c>
      <c r="D9" s="244" t="s">
        <v>685</v>
      </c>
      <c r="E9" s="93" t="s">
        <v>111</v>
      </c>
      <c r="F9" s="103" t="s">
        <v>843</v>
      </c>
      <c r="G9" s="361"/>
      <c r="H9" s="157" t="s">
        <v>791</v>
      </c>
      <c r="I9" s="157"/>
    </row>
    <row r="10" spans="1:10" ht="75">
      <c r="A10" s="93" t="s">
        <v>853</v>
      </c>
      <c r="B10" s="103" t="s">
        <v>273</v>
      </c>
      <c r="C10" s="234" t="s">
        <v>854</v>
      </c>
      <c r="D10" s="244" t="s">
        <v>855</v>
      </c>
      <c r="E10" s="93" t="s">
        <v>111</v>
      </c>
      <c r="F10" s="103" t="s">
        <v>843</v>
      </c>
      <c r="G10" s="361"/>
      <c r="H10" s="157" t="s">
        <v>791</v>
      </c>
      <c r="I10" s="28" t="s">
        <v>856</v>
      </c>
    </row>
    <row r="11" spans="1:10" ht="75">
      <c r="A11" s="93" t="s">
        <v>857</v>
      </c>
      <c r="B11" s="103" t="s">
        <v>273</v>
      </c>
      <c r="C11" s="234" t="s">
        <v>858</v>
      </c>
      <c r="D11" s="244" t="s">
        <v>688</v>
      </c>
      <c r="E11" s="93" t="s">
        <v>111</v>
      </c>
      <c r="F11" s="103" t="s">
        <v>843</v>
      </c>
      <c r="G11" s="361"/>
      <c r="H11" s="157" t="s">
        <v>791</v>
      </c>
      <c r="I11" s="28" t="s">
        <v>856</v>
      </c>
    </row>
    <row r="12" spans="1:10" ht="75">
      <c r="A12" s="93" t="s">
        <v>859</v>
      </c>
      <c r="B12" s="103" t="s">
        <v>273</v>
      </c>
      <c r="C12" s="234" t="s">
        <v>860</v>
      </c>
      <c r="D12" s="244" t="s">
        <v>861</v>
      </c>
      <c r="E12" s="93" t="s">
        <v>111</v>
      </c>
      <c r="F12" s="103" t="s">
        <v>843</v>
      </c>
      <c r="G12" s="361"/>
      <c r="H12" s="157" t="s">
        <v>791</v>
      </c>
      <c r="I12" s="28" t="s">
        <v>856</v>
      </c>
    </row>
    <row r="13" spans="1:10" ht="75">
      <c r="A13" s="93" t="s">
        <v>862</v>
      </c>
      <c r="B13" s="103" t="s">
        <v>273</v>
      </c>
      <c r="C13" s="234" t="s">
        <v>863</v>
      </c>
      <c r="D13" s="244" t="s">
        <v>685</v>
      </c>
      <c r="E13" s="93" t="s">
        <v>111</v>
      </c>
      <c r="F13" s="103" t="s">
        <v>843</v>
      </c>
      <c r="G13" s="361"/>
      <c r="H13" s="157" t="s">
        <v>791</v>
      </c>
      <c r="I13" s="28" t="s">
        <v>856</v>
      </c>
    </row>
    <row r="14" spans="1:10" ht="75">
      <c r="A14" s="93" t="s">
        <v>864</v>
      </c>
      <c r="B14" s="103" t="s">
        <v>273</v>
      </c>
      <c r="C14" s="234" t="s">
        <v>865</v>
      </c>
      <c r="D14" s="244" t="s">
        <v>866</v>
      </c>
      <c r="E14" s="93" t="s">
        <v>111</v>
      </c>
      <c r="F14" s="103" t="s">
        <v>843</v>
      </c>
      <c r="G14" s="361"/>
      <c r="H14" s="157" t="s">
        <v>791</v>
      </c>
      <c r="I14" s="28" t="s">
        <v>856</v>
      </c>
    </row>
    <row r="15" spans="1:10" ht="93.75">
      <c r="A15" s="93" t="s">
        <v>867</v>
      </c>
      <c r="B15" s="103" t="s">
        <v>868</v>
      </c>
      <c r="C15" s="234" t="s">
        <v>869</v>
      </c>
      <c r="D15" s="244" t="s">
        <v>686</v>
      </c>
      <c r="E15" s="93" t="s">
        <v>111</v>
      </c>
      <c r="F15" s="103" t="s">
        <v>870</v>
      </c>
      <c r="G15" s="361"/>
      <c r="H15" s="157" t="s">
        <v>791</v>
      </c>
      <c r="I15" s="28" t="s">
        <v>856</v>
      </c>
    </row>
    <row r="16" spans="1:10" ht="93.75">
      <c r="A16" s="93" t="s">
        <v>871</v>
      </c>
      <c r="B16" s="103" t="s">
        <v>868</v>
      </c>
      <c r="C16" s="234" t="s">
        <v>872</v>
      </c>
      <c r="D16" s="244" t="s">
        <v>686</v>
      </c>
      <c r="E16" s="93" t="s">
        <v>111</v>
      </c>
      <c r="F16" s="103" t="s">
        <v>870</v>
      </c>
      <c r="G16" s="361"/>
      <c r="H16" s="157" t="s">
        <v>791</v>
      </c>
      <c r="I16" s="28" t="s">
        <v>856</v>
      </c>
    </row>
  </sheetData>
  <sheetProtection selectLockedCells="1"/>
  <mergeCells count="1">
    <mergeCell ref="A1:J1"/>
  </mergeCells>
  <phoneticPr fontId="2"/>
  <pageMargins left="0.39370078740157483" right="0.39370078740157483" top="0.55118110236220474" bottom="0.55118110236220474" header="0.31496062992125984" footer="0.31496062992125984"/>
  <pageSetup paperSize="9" scale="91"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ADE4F-E311-445D-A712-56ED0C72F04E}">
  <sheetPr codeName="Sheet12">
    <pageSetUpPr fitToPage="1"/>
  </sheetPr>
  <dimension ref="A1:J24"/>
  <sheetViews>
    <sheetView workbookViewId="0">
      <selection activeCell="M9" sqref="M9"/>
    </sheetView>
  </sheetViews>
  <sheetFormatPr defaultColWidth="8.625" defaultRowHeight="18.75"/>
  <cols>
    <col min="1" max="1" width="12.875" style="12" customWidth="1"/>
    <col min="2" max="2" width="17.125" style="12" customWidth="1"/>
    <col min="3" max="3" width="11.625" style="12" customWidth="1"/>
    <col min="4" max="4" width="12.625" style="12" customWidth="1"/>
    <col min="5" max="5" width="13.625" style="12" customWidth="1"/>
    <col min="6" max="6" width="18" style="12" customWidth="1"/>
    <col min="7" max="7" width="10.625" style="12" customWidth="1"/>
    <col min="8" max="8" width="14.125" style="12" customWidth="1"/>
    <col min="9" max="9" width="20.5" style="12" customWidth="1"/>
    <col min="10" max="16384" width="8.625" style="12"/>
  </cols>
  <sheetData>
    <row r="1" spans="1:10" ht="25.5">
      <c r="A1" s="918" t="s">
        <v>838</v>
      </c>
      <c r="B1" s="918"/>
      <c r="C1" s="918"/>
      <c r="D1" s="918"/>
      <c r="E1" s="918"/>
      <c r="F1" s="918"/>
      <c r="G1" s="918"/>
      <c r="H1" s="918"/>
      <c r="I1" s="918"/>
      <c r="J1" s="918"/>
    </row>
    <row r="2" spans="1:10">
      <c r="A2" s="18"/>
      <c r="B2" s="18"/>
      <c r="C2" s="18"/>
      <c r="D2" s="18"/>
      <c r="E2" s="18"/>
      <c r="F2" s="18"/>
      <c r="G2" s="18"/>
      <c r="H2" s="18"/>
      <c r="I2" s="18"/>
    </row>
    <row r="3" spans="1:10" ht="19.5">
      <c r="A3" s="920" t="s">
        <v>221</v>
      </c>
      <c r="B3" s="920"/>
      <c r="C3" s="920"/>
      <c r="D3" s="920"/>
      <c r="E3" s="920"/>
      <c r="F3" s="268"/>
      <c r="G3" s="268"/>
      <c r="H3" s="268"/>
      <c r="I3" s="268"/>
      <c r="J3" s="268"/>
    </row>
    <row r="4" spans="1:10">
      <c r="A4" s="268"/>
      <c r="B4" s="268"/>
      <c r="C4" s="268"/>
      <c r="D4" s="268"/>
      <c r="E4" s="268"/>
      <c r="F4" s="268"/>
      <c r="G4" s="268"/>
      <c r="H4" s="268"/>
      <c r="I4" s="268"/>
      <c r="J4" s="268"/>
    </row>
    <row r="5" spans="1:10" ht="27.75">
      <c r="A5" s="272" t="s">
        <v>101</v>
      </c>
      <c r="B5" s="272" t="s">
        <v>222</v>
      </c>
      <c r="C5" s="272" t="s">
        <v>102</v>
      </c>
      <c r="D5" s="272" t="s">
        <v>103</v>
      </c>
      <c r="E5" s="272" t="s">
        <v>104</v>
      </c>
      <c r="F5" s="273" t="s">
        <v>790</v>
      </c>
      <c r="G5" s="272" t="s">
        <v>105</v>
      </c>
      <c r="H5" s="272" t="s">
        <v>106</v>
      </c>
      <c r="I5" s="272" t="s">
        <v>107</v>
      </c>
      <c r="J5" s="272" t="s">
        <v>108</v>
      </c>
    </row>
    <row r="6" spans="1:10" ht="37.5">
      <c r="A6" s="104" t="s">
        <v>812</v>
      </c>
      <c r="B6" s="103" t="s">
        <v>109</v>
      </c>
      <c r="C6" s="234" t="s">
        <v>225</v>
      </c>
      <c r="D6" s="93" t="s">
        <v>226</v>
      </c>
      <c r="E6" s="93" t="s">
        <v>223</v>
      </c>
      <c r="F6" s="93" t="s">
        <v>111</v>
      </c>
      <c r="G6" s="103" t="s">
        <v>109</v>
      </c>
      <c r="H6" s="361"/>
      <c r="I6" s="157" t="s">
        <v>791</v>
      </c>
      <c r="J6" s="157"/>
    </row>
    <row r="7" spans="1:10" ht="37.5">
      <c r="A7" s="104" t="s">
        <v>490</v>
      </c>
      <c r="B7" s="103" t="s">
        <v>112</v>
      </c>
      <c r="C7" s="234" t="s">
        <v>227</v>
      </c>
      <c r="D7" s="93" t="s">
        <v>226</v>
      </c>
      <c r="E7" s="93" t="s">
        <v>223</v>
      </c>
      <c r="F7" s="93" t="s">
        <v>111</v>
      </c>
      <c r="G7" s="103" t="s">
        <v>109</v>
      </c>
      <c r="H7" s="361"/>
      <c r="I7" s="157" t="s">
        <v>791</v>
      </c>
      <c r="J7" s="157"/>
    </row>
    <row r="8" spans="1:10" ht="37.5">
      <c r="A8" s="104" t="s">
        <v>491</v>
      </c>
      <c r="B8" s="103" t="s">
        <v>109</v>
      </c>
      <c r="C8" s="234" t="s">
        <v>110</v>
      </c>
      <c r="D8" s="239">
        <v>109</v>
      </c>
      <c r="E8" s="93" t="s">
        <v>223</v>
      </c>
      <c r="F8" s="93" t="s">
        <v>111</v>
      </c>
      <c r="G8" s="103" t="s">
        <v>109</v>
      </c>
      <c r="H8" s="361"/>
      <c r="I8" s="157" t="s">
        <v>791</v>
      </c>
      <c r="J8" s="157"/>
    </row>
    <row r="9" spans="1:10" ht="37.5">
      <c r="A9" s="104" t="s">
        <v>492</v>
      </c>
      <c r="B9" s="103" t="s">
        <v>112</v>
      </c>
      <c r="C9" s="234" t="s">
        <v>95</v>
      </c>
      <c r="D9" s="93" t="s">
        <v>224</v>
      </c>
      <c r="E9" s="93" t="s">
        <v>223</v>
      </c>
      <c r="F9" s="93" t="s">
        <v>111</v>
      </c>
      <c r="G9" s="103" t="s">
        <v>109</v>
      </c>
      <c r="H9" s="361"/>
      <c r="I9" s="157" t="s">
        <v>791</v>
      </c>
      <c r="J9" s="157"/>
    </row>
    <row r="10" spans="1:10" ht="37.5">
      <c r="A10" s="104" t="s">
        <v>493</v>
      </c>
      <c r="B10" s="103" t="s">
        <v>112</v>
      </c>
      <c r="C10" s="93" t="s">
        <v>447</v>
      </c>
      <c r="D10" s="93" t="s">
        <v>449</v>
      </c>
      <c r="E10" s="93" t="s">
        <v>223</v>
      </c>
      <c r="F10" s="93" t="s">
        <v>111</v>
      </c>
      <c r="G10" s="103" t="s">
        <v>109</v>
      </c>
      <c r="H10" s="361"/>
      <c r="I10" s="157" t="s">
        <v>791</v>
      </c>
      <c r="J10" s="157"/>
    </row>
    <row r="11" spans="1:10" ht="37.5">
      <c r="A11" s="104" t="s">
        <v>494</v>
      </c>
      <c r="B11" s="103" t="s">
        <v>112</v>
      </c>
      <c r="C11" s="234" t="s">
        <v>448</v>
      </c>
      <c r="D11" s="93" t="s">
        <v>449</v>
      </c>
      <c r="E11" s="93" t="s">
        <v>223</v>
      </c>
      <c r="F11" s="93" t="s">
        <v>111</v>
      </c>
      <c r="G11" s="103" t="s">
        <v>109</v>
      </c>
      <c r="H11" s="361"/>
      <c r="I11" s="157" t="s">
        <v>791</v>
      </c>
      <c r="J11" s="157"/>
    </row>
    <row r="12" spans="1:10" ht="75">
      <c r="A12" s="104" t="s">
        <v>495</v>
      </c>
      <c r="B12" s="103" t="s">
        <v>125</v>
      </c>
      <c r="C12" s="236" t="s">
        <v>228</v>
      </c>
      <c r="D12" s="239">
        <v>120</v>
      </c>
      <c r="E12" s="366" t="s">
        <v>223</v>
      </c>
      <c r="F12" s="93" t="s">
        <v>111</v>
      </c>
      <c r="G12" s="103" t="s">
        <v>127</v>
      </c>
      <c r="H12" s="361"/>
      <c r="I12" s="157" t="s">
        <v>791</v>
      </c>
      <c r="J12" s="157"/>
    </row>
    <row r="13" spans="1:10" ht="75">
      <c r="A13" s="104" t="s">
        <v>496</v>
      </c>
      <c r="B13" s="103" t="s">
        <v>125</v>
      </c>
      <c r="C13" s="236" t="s">
        <v>229</v>
      </c>
      <c r="D13" s="239">
        <v>120</v>
      </c>
      <c r="E13" s="366" t="s">
        <v>223</v>
      </c>
      <c r="F13" s="93" t="s">
        <v>111</v>
      </c>
      <c r="G13" s="103" t="s">
        <v>127</v>
      </c>
      <c r="H13" s="361"/>
      <c r="I13" s="157" t="s">
        <v>791</v>
      </c>
      <c r="J13" s="157"/>
    </row>
    <row r="14" spans="1:10" ht="75">
      <c r="A14" s="104" t="s">
        <v>497</v>
      </c>
      <c r="B14" s="103" t="s">
        <v>125</v>
      </c>
      <c r="C14" s="236" t="s">
        <v>126</v>
      </c>
      <c r="D14" s="239">
        <v>130</v>
      </c>
      <c r="E14" s="366" t="s">
        <v>223</v>
      </c>
      <c r="F14" s="93" t="s">
        <v>111</v>
      </c>
      <c r="G14" s="103" t="s">
        <v>127</v>
      </c>
      <c r="H14" s="361"/>
      <c r="I14" s="157" t="s">
        <v>873</v>
      </c>
      <c r="J14" s="157"/>
    </row>
    <row r="15" spans="1:10" ht="75">
      <c r="A15" s="104" t="s">
        <v>498</v>
      </c>
      <c r="B15" s="103" t="s">
        <v>125</v>
      </c>
      <c r="C15" s="236" t="s">
        <v>128</v>
      </c>
      <c r="D15" s="239">
        <v>130</v>
      </c>
      <c r="E15" s="366" t="s">
        <v>223</v>
      </c>
      <c r="F15" s="93" t="s">
        <v>111</v>
      </c>
      <c r="G15" s="103" t="s">
        <v>127</v>
      </c>
      <c r="H15" s="361"/>
      <c r="I15" s="157" t="s">
        <v>873</v>
      </c>
      <c r="J15" s="157"/>
    </row>
    <row r="16" spans="1:10" ht="75">
      <c r="A16" s="104" t="s">
        <v>499</v>
      </c>
      <c r="B16" s="103" t="s">
        <v>125</v>
      </c>
      <c r="C16" s="236" t="s">
        <v>129</v>
      </c>
      <c r="D16" s="239">
        <v>103</v>
      </c>
      <c r="E16" s="366" t="s">
        <v>223</v>
      </c>
      <c r="F16" s="93" t="s">
        <v>111</v>
      </c>
      <c r="G16" s="103" t="s">
        <v>127</v>
      </c>
      <c r="H16" s="361"/>
      <c r="I16" s="157" t="s">
        <v>791</v>
      </c>
      <c r="J16" s="157"/>
    </row>
    <row r="17" spans="1:10" ht="75">
      <c r="A17" s="104" t="s">
        <v>500</v>
      </c>
      <c r="B17" s="103" t="s">
        <v>125</v>
      </c>
      <c r="C17" s="236" t="s">
        <v>130</v>
      </c>
      <c r="D17" s="239">
        <v>103</v>
      </c>
      <c r="E17" s="366" t="s">
        <v>223</v>
      </c>
      <c r="F17" s="93" t="s">
        <v>111</v>
      </c>
      <c r="G17" s="103" t="s">
        <v>127</v>
      </c>
      <c r="H17" s="361"/>
      <c r="I17" s="157" t="s">
        <v>791</v>
      </c>
      <c r="J17" s="157"/>
    </row>
    <row r="18" spans="1:10" ht="75">
      <c r="A18" s="104" t="s">
        <v>501</v>
      </c>
      <c r="B18" s="103" t="s">
        <v>125</v>
      </c>
      <c r="C18" s="236" t="s">
        <v>445</v>
      </c>
      <c r="D18" s="239" t="s">
        <v>450</v>
      </c>
      <c r="E18" s="366" t="s">
        <v>223</v>
      </c>
      <c r="F18" s="93" t="s">
        <v>834</v>
      </c>
      <c r="G18" s="103" t="s">
        <v>127</v>
      </c>
      <c r="H18" s="361"/>
      <c r="I18" s="157" t="s">
        <v>791</v>
      </c>
      <c r="J18" s="157"/>
    </row>
    <row r="19" spans="1:10" ht="75">
      <c r="A19" s="104" t="s">
        <v>502</v>
      </c>
      <c r="B19" s="103" t="s">
        <v>125</v>
      </c>
      <c r="C19" s="237" t="s">
        <v>446</v>
      </c>
      <c r="D19" s="240" t="s">
        <v>450</v>
      </c>
      <c r="E19" s="366" t="s">
        <v>223</v>
      </c>
      <c r="F19" s="93" t="s">
        <v>834</v>
      </c>
      <c r="G19" s="103" t="s">
        <v>127</v>
      </c>
      <c r="H19" s="361"/>
      <c r="I19" s="157" t="s">
        <v>791</v>
      </c>
      <c r="J19" s="157"/>
    </row>
    <row r="20" spans="1:10" ht="37.5">
      <c r="A20" s="104" t="s">
        <v>503</v>
      </c>
      <c r="B20" s="103" t="s">
        <v>122</v>
      </c>
      <c r="C20" s="236" t="s">
        <v>123</v>
      </c>
      <c r="D20" s="239">
        <v>70</v>
      </c>
      <c r="E20" s="366" t="s">
        <v>223</v>
      </c>
      <c r="F20" s="93" t="s">
        <v>111</v>
      </c>
      <c r="G20" s="103" t="s">
        <v>122</v>
      </c>
      <c r="H20" s="361"/>
      <c r="I20" s="157" t="s">
        <v>791</v>
      </c>
      <c r="J20" s="157"/>
    </row>
    <row r="21" spans="1:10" ht="37.5">
      <c r="A21" s="104" t="s">
        <v>504</v>
      </c>
      <c r="B21" s="103" t="s">
        <v>122</v>
      </c>
      <c r="C21" s="236" t="s">
        <v>124</v>
      </c>
      <c r="D21" s="239">
        <v>70</v>
      </c>
      <c r="E21" s="366" t="s">
        <v>223</v>
      </c>
      <c r="F21" s="93" t="s">
        <v>111</v>
      </c>
      <c r="G21" s="103" t="s">
        <v>122</v>
      </c>
      <c r="H21" s="361"/>
      <c r="I21" s="157" t="s">
        <v>791</v>
      </c>
      <c r="J21" s="157"/>
    </row>
    <row r="22" spans="1:10" ht="37.5">
      <c r="A22" s="104" t="s">
        <v>505</v>
      </c>
      <c r="B22" s="296" t="s">
        <v>114</v>
      </c>
      <c r="C22" s="238" t="s">
        <v>115</v>
      </c>
      <c r="D22" s="241">
        <v>59</v>
      </c>
      <c r="E22" s="358" t="s">
        <v>116</v>
      </c>
      <c r="F22" s="358" t="s">
        <v>111</v>
      </c>
      <c r="G22" s="296" t="s">
        <v>114</v>
      </c>
      <c r="H22" s="361"/>
      <c r="I22" s="157" t="s">
        <v>791</v>
      </c>
      <c r="J22" s="157"/>
    </row>
    <row r="23" spans="1:10" ht="37.5">
      <c r="A23" s="104" t="s">
        <v>506</v>
      </c>
      <c r="B23" s="296" t="s">
        <v>114</v>
      </c>
      <c r="C23" s="236" t="s">
        <v>117</v>
      </c>
      <c r="D23" s="239">
        <v>60</v>
      </c>
      <c r="E23" s="366" t="s">
        <v>113</v>
      </c>
      <c r="F23" s="93" t="s">
        <v>111</v>
      </c>
      <c r="G23" s="296" t="s">
        <v>114</v>
      </c>
      <c r="H23" s="361"/>
      <c r="I23" s="157" t="s">
        <v>791</v>
      </c>
      <c r="J23" s="157"/>
    </row>
    <row r="24" spans="1:10">
      <c r="A24" s="18"/>
      <c r="B24" s="18"/>
      <c r="C24" s="18"/>
      <c r="D24" s="18"/>
      <c r="E24" s="18"/>
      <c r="F24" s="18"/>
      <c r="G24" s="18"/>
      <c r="H24" s="18"/>
      <c r="I24" s="18"/>
    </row>
  </sheetData>
  <sheetProtection selectLockedCells="1"/>
  <mergeCells count="2">
    <mergeCell ref="A1:J1"/>
    <mergeCell ref="A3:E3"/>
  </mergeCells>
  <phoneticPr fontId="2"/>
  <conditionalFormatting sqref="B22:B23">
    <cfRule type="cellIs" dxfId="10" priority="1" operator="equal">
      <formula>""</formula>
    </cfRule>
  </conditionalFormatting>
  <conditionalFormatting sqref="C12:D21">
    <cfRule type="cellIs" dxfId="9" priority="3" operator="equal">
      <formula>""</formula>
    </cfRule>
  </conditionalFormatting>
  <conditionalFormatting sqref="D8">
    <cfRule type="cellIs" dxfId="8" priority="5" operator="equal">
      <formula>""</formula>
    </cfRule>
  </conditionalFormatting>
  <conditionalFormatting sqref="D22:D23 C23">
    <cfRule type="cellIs" dxfId="7" priority="4" operator="equal">
      <formula>""</formula>
    </cfRule>
  </conditionalFormatting>
  <conditionalFormatting sqref="G22:G23">
    <cfRule type="cellIs" dxfId="6" priority="2" operator="equal">
      <formula>""</formula>
    </cfRule>
  </conditionalFormatting>
  <pageMargins left="0.39370078740157483" right="0.39370078740157483" top="0.55118110236220474" bottom="0.55118110236220474" header="0.31496062992125984" footer="0.31496062992125984"/>
  <pageSetup paperSize="9" scale="9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31E36-E96F-4F7A-9F82-FCA2F2751469}">
  <sheetPr codeName="Sheet13">
    <pageSetUpPr fitToPage="1"/>
  </sheetPr>
  <dimension ref="A1:J38"/>
  <sheetViews>
    <sheetView workbookViewId="0">
      <selection activeCell="L11" sqref="L11"/>
    </sheetView>
  </sheetViews>
  <sheetFormatPr defaultColWidth="8.625" defaultRowHeight="18.75"/>
  <cols>
    <col min="1" max="1" width="12.875" style="12" customWidth="1"/>
    <col min="2" max="2" width="17.625" style="12" customWidth="1"/>
    <col min="3" max="3" width="11.625" style="12" customWidth="1"/>
    <col min="4" max="4" width="12.625" style="12" customWidth="1"/>
    <col min="5" max="5" width="14.625" style="12" customWidth="1"/>
    <col min="6" max="6" width="17.625" style="12" customWidth="1"/>
    <col min="7" max="7" width="10.625" style="12" customWidth="1"/>
    <col min="8" max="8" width="14.125" style="12" customWidth="1"/>
    <col min="9" max="9" width="20.5" style="12" customWidth="1"/>
    <col min="10" max="16384" width="8.625" style="12"/>
  </cols>
  <sheetData>
    <row r="1" spans="1:10" ht="25.5">
      <c r="A1" s="918" t="s">
        <v>838</v>
      </c>
      <c r="B1" s="918"/>
      <c r="C1" s="918"/>
      <c r="D1" s="918"/>
      <c r="E1" s="918"/>
      <c r="F1" s="918"/>
      <c r="G1" s="918"/>
      <c r="H1" s="918"/>
      <c r="I1" s="918"/>
      <c r="J1" s="918"/>
    </row>
    <row r="3" spans="1:10" ht="19.5">
      <c r="A3" s="269" t="s">
        <v>874</v>
      </c>
      <c r="B3" s="270"/>
      <c r="C3" s="268"/>
      <c r="D3" s="268"/>
      <c r="E3" s="268"/>
      <c r="F3" s="268"/>
      <c r="G3" s="268"/>
      <c r="H3" s="268"/>
      <c r="I3" s="268"/>
    </row>
    <row r="4" spans="1:10">
      <c r="A4" s="268"/>
      <c r="B4" s="268"/>
      <c r="C4" s="268"/>
      <c r="D4" s="268"/>
      <c r="E4" s="268"/>
      <c r="F4" s="268"/>
      <c r="G4" s="268"/>
      <c r="H4" s="268"/>
      <c r="I4" s="268"/>
    </row>
    <row r="5" spans="1:10" ht="27.75">
      <c r="A5" s="272" t="s">
        <v>101</v>
      </c>
      <c r="B5" s="272" t="s">
        <v>222</v>
      </c>
      <c r="C5" s="272" t="s">
        <v>102</v>
      </c>
      <c r="D5" s="272" t="s">
        <v>103</v>
      </c>
      <c r="E5" s="273" t="s">
        <v>790</v>
      </c>
      <c r="F5" s="272" t="s">
        <v>105</v>
      </c>
      <c r="G5" s="272" t="s">
        <v>106</v>
      </c>
      <c r="H5" s="272" t="s">
        <v>107</v>
      </c>
      <c r="I5" s="272" t="s">
        <v>108</v>
      </c>
    </row>
    <row r="6" spans="1:10">
      <c r="A6" s="93" t="s">
        <v>586</v>
      </c>
      <c r="B6" s="103" t="s">
        <v>160</v>
      </c>
      <c r="C6" s="234" t="s">
        <v>243</v>
      </c>
      <c r="D6" s="244">
        <v>120</v>
      </c>
      <c r="E6" s="367" t="s">
        <v>237</v>
      </c>
      <c r="F6" s="103" t="s">
        <v>167</v>
      </c>
      <c r="G6" s="361"/>
      <c r="H6" s="157" t="s">
        <v>791</v>
      </c>
      <c r="I6" s="93"/>
    </row>
    <row r="7" spans="1:10">
      <c r="A7" s="93" t="s">
        <v>587</v>
      </c>
      <c r="B7" s="28" t="s">
        <v>160</v>
      </c>
      <c r="C7" s="234" t="s">
        <v>166</v>
      </c>
      <c r="D7" s="244">
        <v>109</v>
      </c>
      <c r="E7" s="367" t="s">
        <v>237</v>
      </c>
      <c r="F7" s="103" t="s">
        <v>167</v>
      </c>
      <c r="G7" s="361"/>
      <c r="H7" s="157" t="s">
        <v>791</v>
      </c>
      <c r="I7" s="93"/>
    </row>
    <row r="8" spans="1:10" ht="56.25">
      <c r="A8" s="93" t="s">
        <v>588</v>
      </c>
      <c r="B8" s="28" t="s">
        <v>619</v>
      </c>
      <c r="C8" s="234" t="s">
        <v>565</v>
      </c>
      <c r="D8" s="244" t="s">
        <v>483</v>
      </c>
      <c r="E8" s="367" t="s">
        <v>237</v>
      </c>
      <c r="F8" s="103" t="s">
        <v>875</v>
      </c>
      <c r="G8" s="361"/>
      <c r="H8" s="157" t="s">
        <v>791</v>
      </c>
      <c r="I8" s="93"/>
    </row>
    <row r="9" spans="1:10" ht="37.5">
      <c r="A9" s="93" t="s">
        <v>589</v>
      </c>
      <c r="B9" s="364" t="s">
        <v>240</v>
      </c>
      <c r="C9" s="243" t="s">
        <v>566</v>
      </c>
      <c r="D9" s="244">
        <v>230</v>
      </c>
      <c r="E9" s="367" t="s">
        <v>237</v>
      </c>
      <c r="F9" s="364" t="s">
        <v>240</v>
      </c>
      <c r="G9" s="361"/>
      <c r="H9" s="157" t="s">
        <v>791</v>
      </c>
      <c r="I9" s="105"/>
    </row>
    <row r="10" spans="1:10" ht="37.5">
      <c r="A10" s="93" t="s">
        <v>590</v>
      </c>
      <c r="B10" s="364" t="s">
        <v>241</v>
      </c>
      <c r="C10" s="243" t="s">
        <v>242</v>
      </c>
      <c r="D10" s="244">
        <v>205</v>
      </c>
      <c r="E10" s="367" t="s">
        <v>237</v>
      </c>
      <c r="F10" s="364" t="s">
        <v>241</v>
      </c>
      <c r="G10" s="361"/>
      <c r="H10" s="157" t="s">
        <v>791</v>
      </c>
      <c r="I10" s="105"/>
    </row>
    <row r="11" spans="1:10" ht="37.5">
      <c r="A11" s="93" t="s">
        <v>591</v>
      </c>
      <c r="B11" s="103" t="s">
        <v>244</v>
      </c>
      <c r="C11" s="234" t="s">
        <v>245</v>
      </c>
      <c r="D11" s="244">
        <v>230</v>
      </c>
      <c r="E11" s="367" t="s">
        <v>237</v>
      </c>
      <c r="F11" s="103" t="s">
        <v>244</v>
      </c>
      <c r="G11" s="361"/>
      <c r="H11" s="157" t="s">
        <v>791</v>
      </c>
      <c r="I11" s="93"/>
    </row>
    <row r="12" spans="1:10" ht="37.5">
      <c r="A12" s="93" t="s">
        <v>592</v>
      </c>
      <c r="B12" s="103" t="s">
        <v>244</v>
      </c>
      <c r="C12" s="234" t="s">
        <v>567</v>
      </c>
      <c r="D12" s="244" t="s">
        <v>579</v>
      </c>
      <c r="E12" s="367" t="s">
        <v>795</v>
      </c>
      <c r="F12" s="103" t="s">
        <v>244</v>
      </c>
      <c r="G12" s="361"/>
      <c r="H12" s="157" t="s">
        <v>791</v>
      </c>
      <c r="I12" s="93"/>
    </row>
    <row r="13" spans="1:10" ht="37.5">
      <c r="A13" s="93" t="s">
        <v>593</v>
      </c>
      <c r="B13" s="103" t="s">
        <v>244</v>
      </c>
      <c r="C13" s="167" t="s">
        <v>568</v>
      </c>
      <c r="D13" s="244" t="s">
        <v>580</v>
      </c>
      <c r="E13" s="367" t="s">
        <v>832</v>
      </c>
      <c r="F13" s="103" t="s">
        <v>244</v>
      </c>
      <c r="G13" s="361"/>
      <c r="H13" s="157" t="s">
        <v>791</v>
      </c>
      <c r="I13" s="93"/>
    </row>
    <row r="14" spans="1:10" ht="37.5">
      <c r="A14" s="93" t="s">
        <v>594</v>
      </c>
      <c r="B14" s="103" t="s">
        <v>131</v>
      </c>
      <c r="C14" s="234" t="s">
        <v>96</v>
      </c>
      <c r="D14" s="244" t="s">
        <v>253</v>
      </c>
      <c r="E14" s="93" t="s">
        <v>237</v>
      </c>
      <c r="F14" s="103" t="s">
        <v>131</v>
      </c>
      <c r="G14" s="361"/>
      <c r="H14" s="157" t="s">
        <v>791</v>
      </c>
      <c r="I14" s="93"/>
    </row>
    <row r="15" spans="1:10" ht="37.5">
      <c r="A15" s="93" t="s">
        <v>595</v>
      </c>
      <c r="B15" s="103" t="s">
        <v>131</v>
      </c>
      <c r="C15" s="234" t="s">
        <v>97</v>
      </c>
      <c r="D15" s="244" t="s">
        <v>255</v>
      </c>
      <c r="E15" s="93" t="s">
        <v>237</v>
      </c>
      <c r="F15" s="103" t="s">
        <v>131</v>
      </c>
      <c r="G15" s="361"/>
      <c r="H15" s="157" t="s">
        <v>791</v>
      </c>
      <c r="I15" s="93"/>
    </row>
    <row r="16" spans="1:10" ht="37.5">
      <c r="A16" s="93" t="s">
        <v>596</v>
      </c>
      <c r="B16" s="103" t="s">
        <v>131</v>
      </c>
      <c r="C16" s="234" t="s">
        <v>260</v>
      </c>
      <c r="D16" s="244" t="s">
        <v>581</v>
      </c>
      <c r="E16" s="93" t="s">
        <v>237</v>
      </c>
      <c r="F16" s="103" t="s">
        <v>131</v>
      </c>
      <c r="G16" s="361"/>
      <c r="H16" s="157" t="s">
        <v>791</v>
      </c>
      <c r="I16" s="93"/>
    </row>
    <row r="17" spans="1:9" ht="37.5">
      <c r="A17" s="93" t="s">
        <v>597</v>
      </c>
      <c r="B17" s="103" t="s">
        <v>131</v>
      </c>
      <c r="C17" s="234" t="s">
        <v>569</v>
      </c>
      <c r="D17" s="244" t="s">
        <v>582</v>
      </c>
      <c r="E17" s="93" t="s">
        <v>876</v>
      </c>
      <c r="F17" s="103" t="s">
        <v>131</v>
      </c>
      <c r="G17" s="361"/>
      <c r="H17" s="157" t="s">
        <v>791</v>
      </c>
      <c r="I17" s="93"/>
    </row>
    <row r="18" spans="1:9" ht="37.5">
      <c r="A18" s="93" t="s">
        <v>598</v>
      </c>
      <c r="B18" s="103" t="s">
        <v>131</v>
      </c>
      <c r="C18" s="234" t="s">
        <v>570</v>
      </c>
      <c r="D18" s="244" t="s">
        <v>583</v>
      </c>
      <c r="E18" s="367" t="s">
        <v>876</v>
      </c>
      <c r="F18" s="103" t="s">
        <v>131</v>
      </c>
      <c r="G18" s="361"/>
      <c r="H18" s="157" t="s">
        <v>791</v>
      </c>
      <c r="I18" s="93"/>
    </row>
    <row r="19" spans="1:9" ht="56.25">
      <c r="A19" s="93" t="s">
        <v>599</v>
      </c>
      <c r="B19" s="103" t="s">
        <v>620</v>
      </c>
      <c r="C19" s="234" t="s">
        <v>571</v>
      </c>
      <c r="D19" s="244" t="s">
        <v>581</v>
      </c>
      <c r="E19" s="367" t="s">
        <v>237</v>
      </c>
      <c r="F19" s="103" t="s">
        <v>877</v>
      </c>
      <c r="G19" s="361"/>
      <c r="H19" s="157" t="s">
        <v>791</v>
      </c>
      <c r="I19" s="93"/>
    </row>
    <row r="20" spans="1:9" ht="37.5">
      <c r="A20" s="93" t="s">
        <v>600</v>
      </c>
      <c r="B20" s="103" t="s">
        <v>621</v>
      </c>
      <c r="C20" s="234" t="s">
        <v>572</v>
      </c>
      <c r="D20" s="244" t="s">
        <v>584</v>
      </c>
      <c r="E20" s="367" t="s">
        <v>834</v>
      </c>
      <c r="F20" s="103" t="s">
        <v>621</v>
      </c>
      <c r="G20" s="361"/>
      <c r="H20" s="157" t="s">
        <v>791</v>
      </c>
      <c r="I20" s="93"/>
    </row>
    <row r="21" spans="1:9" ht="56.25">
      <c r="A21" s="93" t="s">
        <v>601</v>
      </c>
      <c r="B21" s="103" t="s">
        <v>622</v>
      </c>
      <c r="C21" s="234" t="s">
        <v>573</v>
      </c>
      <c r="D21" s="244" t="s">
        <v>483</v>
      </c>
      <c r="E21" s="367" t="s">
        <v>237</v>
      </c>
      <c r="F21" s="103" t="s">
        <v>878</v>
      </c>
      <c r="G21" s="361"/>
      <c r="H21" s="157" t="s">
        <v>791</v>
      </c>
      <c r="I21" s="93"/>
    </row>
    <row r="22" spans="1:9" ht="56.25">
      <c r="A22" s="93" t="s">
        <v>602</v>
      </c>
      <c r="B22" s="103" t="s">
        <v>125</v>
      </c>
      <c r="C22" s="234" t="s">
        <v>246</v>
      </c>
      <c r="D22" s="244">
        <v>230</v>
      </c>
      <c r="E22" s="93" t="s">
        <v>237</v>
      </c>
      <c r="F22" s="103" t="s">
        <v>127</v>
      </c>
      <c r="G22" s="361"/>
      <c r="H22" s="157" t="s">
        <v>791</v>
      </c>
      <c r="I22" s="93"/>
    </row>
    <row r="23" spans="1:9" ht="56.25">
      <c r="A23" s="93" t="s">
        <v>603</v>
      </c>
      <c r="B23" s="103" t="s">
        <v>125</v>
      </c>
      <c r="C23" s="234" t="s">
        <v>247</v>
      </c>
      <c r="D23" s="244">
        <v>151</v>
      </c>
      <c r="E23" s="93" t="s">
        <v>237</v>
      </c>
      <c r="F23" s="103" t="s">
        <v>127</v>
      </c>
      <c r="G23" s="361"/>
      <c r="H23" s="157" t="s">
        <v>791</v>
      </c>
      <c r="I23" s="93"/>
    </row>
    <row r="24" spans="1:9" ht="56.25">
      <c r="A24" s="93" t="s">
        <v>604</v>
      </c>
      <c r="B24" s="103" t="s">
        <v>125</v>
      </c>
      <c r="C24" s="234" t="s">
        <v>170</v>
      </c>
      <c r="D24" s="244">
        <v>228</v>
      </c>
      <c r="E24" s="367" t="s">
        <v>237</v>
      </c>
      <c r="F24" s="103" t="s">
        <v>127</v>
      </c>
      <c r="G24" s="361"/>
      <c r="H24" s="157" t="s">
        <v>791</v>
      </c>
      <c r="I24" s="93"/>
    </row>
    <row r="25" spans="1:9" ht="56.25">
      <c r="A25" s="93" t="s">
        <v>605</v>
      </c>
      <c r="B25" s="103" t="s">
        <v>125</v>
      </c>
      <c r="C25" s="234" t="s">
        <v>171</v>
      </c>
      <c r="D25" s="244">
        <v>180</v>
      </c>
      <c r="E25" s="93" t="s">
        <v>237</v>
      </c>
      <c r="F25" s="103" t="s">
        <v>127</v>
      </c>
      <c r="G25" s="361"/>
      <c r="H25" s="157" t="s">
        <v>791</v>
      </c>
      <c r="I25" s="93"/>
    </row>
    <row r="26" spans="1:9" ht="56.25">
      <c r="A26" s="93" t="s">
        <v>606</v>
      </c>
      <c r="B26" s="103" t="s">
        <v>125</v>
      </c>
      <c r="C26" s="234" t="s">
        <v>172</v>
      </c>
      <c r="D26" s="244">
        <v>218</v>
      </c>
      <c r="E26" s="93" t="s">
        <v>237</v>
      </c>
      <c r="F26" s="103" t="s">
        <v>127</v>
      </c>
      <c r="G26" s="361"/>
      <c r="H26" s="157" t="s">
        <v>791</v>
      </c>
      <c r="I26" s="93"/>
    </row>
    <row r="27" spans="1:9" ht="56.25">
      <c r="A27" s="93" t="s">
        <v>607</v>
      </c>
      <c r="B27" s="103" t="s">
        <v>125</v>
      </c>
      <c r="C27" s="234" t="s">
        <v>173</v>
      </c>
      <c r="D27" s="244">
        <v>225</v>
      </c>
      <c r="E27" s="93" t="s">
        <v>237</v>
      </c>
      <c r="F27" s="103" t="s">
        <v>127</v>
      </c>
      <c r="G27" s="361"/>
      <c r="H27" s="157" t="s">
        <v>791</v>
      </c>
      <c r="I27" s="93"/>
    </row>
    <row r="28" spans="1:9" ht="56.25">
      <c r="A28" s="93" t="s">
        <v>608</v>
      </c>
      <c r="B28" s="103" t="s">
        <v>125</v>
      </c>
      <c r="C28" s="234" t="s">
        <v>174</v>
      </c>
      <c r="D28" s="244">
        <v>159</v>
      </c>
      <c r="E28" s="93" t="s">
        <v>237</v>
      </c>
      <c r="F28" s="103" t="s">
        <v>127</v>
      </c>
      <c r="G28" s="361"/>
      <c r="H28" s="157" t="s">
        <v>791</v>
      </c>
      <c r="I28" s="93"/>
    </row>
    <row r="29" spans="1:9" ht="56.25">
      <c r="A29" s="93" t="s">
        <v>609</v>
      </c>
      <c r="B29" s="103" t="s">
        <v>125</v>
      </c>
      <c r="C29" s="234" t="s">
        <v>175</v>
      </c>
      <c r="D29" s="244">
        <v>220</v>
      </c>
      <c r="E29" s="93" t="s">
        <v>237</v>
      </c>
      <c r="F29" s="103" t="s">
        <v>127</v>
      </c>
      <c r="G29" s="361"/>
      <c r="H29" s="157" t="s">
        <v>791</v>
      </c>
      <c r="I29" s="93"/>
    </row>
    <row r="30" spans="1:9" ht="56.25">
      <c r="A30" s="93" t="s">
        <v>610</v>
      </c>
      <c r="B30" s="103" t="s">
        <v>125</v>
      </c>
      <c r="C30" s="234" t="s">
        <v>574</v>
      </c>
      <c r="D30" s="244" t="s">
        <v>480</v>
      </c>
      <c r="E30" s="93" t="s">
        <v>834</v>
      </c>
      <c r="F30" s="103" t="s">
        <v>127</v>
      </c>
      <c r="G30" s="361"/>
      <c r="H30" s="157" t="s">
        <v>791</v>
      </c>
      <c r="I30" s="93"/>
    </row>
    <row r="31" spans="1:9" ht="56.25">
      <c r="A31" s="93" t="s">
        <v>611</v>
      </c>
      <c r="B31" s="103" t="s">
        <v>125</v>
      </c>
      <c r="C31" s="234" t="s">
        <v>575</v>
      </c>
      <c r="D31" s="244" t="s">
        <v>481</v>
      </c>
      <c r="E31" s="93" t="s">
        <v>834</v>
      </c>
      <c r="F31" s="103" t="s">
        <v>127</v>
      </c>
      <c r="G31" s="361"/>
      <c r="H31" s="157" t="s">
        <v>791</v>
      </c>
      <c r="I31" s="93"/>
    </row>
    <row r="32" spans="1:9" ht="56.25">
      <c r="A32" s="93" t="s">
        <v>612</v>
      </c>
      <c r="B32" s="103" t="s">
        <v>125</v>
      </c>
      <c r="C32" s="234" t="s">
        <v>576</v>
      </c>
      <c r="D32" s="244" t="s">
        <v>482</v>
      </c>
      <c r="E32" s="93" t="s">
        <v>834</v>
      </c>
      <c r="F32" s="103" t="s">
        <v>127</v>
      </c>
      <c r="G32" s="361"/>
      <c r="H32" s="157" t="s">
        <v>791</v>
      </c>
      <c r="I32" s="93"/>
    </row>
    <row r="33" spans="1:9" ht="69">
      <c r="A33" s="93" t="s">
        <v>613</v>
      </c>
      <c r="B33" s="103" t="s">
        <v>138</v>
      </c>
      <c r="C33" s="234" t="s">
        <v>248</v>
      </c>
      <c r="D33" s="244">
        <v>120</v>
      </c>
      <c r="E33" s="367" t="s">
        <v>237</v>
      </c>
      <c r="F33" s="103" t="s">
        <v>138</v>
      </c>
      <c r="G33" s="361"/>
      <c r="H33" s="157" t="s">
        <v>791</v>
      </c>
      <c r="I33" s="93"/>
    </row>
    <row r="34" spans="1:9" ht="37.5">
      <c r="A34" s="93" t="s">
        <v>614</v>
      </c>
      <c r="B34" s="103" t="s">
        <v>138</v>
      </c>
      <c r="C34" s="234" t="s">
        <v>168</v>
      </c>
      <c r="D34" s="244">
        <v>120</v>
      </c>
      <c r="E34" s="367" t="s">
        <v>237</v>
      </c>
      <c r="F34" s="103" t="s">
        <v>138</v>
      </c>
      <c r="G34" s="361"/>
      <c r="H34" s="157" t="s">
        <v>791</v>
      </c>
      <c r="I34" s="93"/>
    </row>
    <row r="35" spans="1:9" ht="37.5">
      <c r="A35" s="93" t="s">
        <v>615</v>
      </c>
      <c r="B35" s="103" t="s">
        <v>138</v>
      </c>
      <c r="C35" s="234" t="s">
        <v>169</v>
      </c>
      <c r="D35" s="244">
        <v>120</v>
      </c>
      <c r="E35" s="367" t="s">
        <v>237</v>
      </c>
      <c r="F35" s="103" t="s">
        <v>138</v>
      </c>
      <c r="G35" s="361"/>
      <c r="H35" s="157" t="s">
        <v>791</v>
      </c>
      <c r="I35" s="93"/>
    </row>
    <row r="36" spans="1:9" ht="69">
      <c r="A36" s="93" t="s">
        <v>616</v>
      </c>
      <c r="B36" s="103" t="s">
        <v>138</v>
      </c>
      <c r="C36" s="234" t="s">
        <v>249</v>
      </c>
      <c r="D36" s="244">
        <v>120</v>
      </c>
      <c r="E36" s="367" t="s">
        <v>237</v>
      </c>
      <c r="F36" s="103" t="s">
        <v>138</v>
      </c>
      <c r="G36" s="361"/>
      <c r="H36" s="157" t="s">
        <v>791</v>
      </c>
      <c r="I36" s="93"/>
    </row>
    <row r="37" spans="1:9" ht="37.5">
      <c r="A37" s="93" t="s">
        <v>617</v>
      </c>
      <c r="B37" s="103" t="s">
        <v>138</v>
      </c>
      <c r="C37" s="234" t="s">
        <v>577</v>
      </c>
      <c r="D37" s="244" t="s">
        <v>483</v>
      </c>
      <c r="E37" s="367" t="s">
        <v>836</v>
      </c>
      <c r="F37" s="103" t="s">
        <v>138</v>
      </c>
      <c r="G37" s="361"/>
      <c r="H37" s="157" t="s">
        <v>791</v>
      </c>
      <c r="I37" s="93"/>
    </row>
    <row r="38" spans="1:9">
      <c r="A38" s="93" t="s">
        <v>618</v>
      </c>
      <c r="B38" s="296" t="s">
        <v>114</v>
      </c>
      <c r="C38" s="234" t="s">
        <v>578</v>
      </c>
      <c r="D38" s="244" t="s">
        <v>585</v>
      </c>
      <c r="E38" s="367" t="s">
        <v>237</v>
      </c>
      <c r="F38" s="103" t="s">
        <v>114</v>
      </c>
      <c r="G38" s="361"/>
      <c r="H38" s="157" t="s">
        <v>791</v>
      </c>
      <c r="I38" s="93"/>
    </row>
  </sheetData>
  <sheetProtection selectLockedCells="1"/>
  <mergeCells count="1">
    <mergeCell ref="A1:J1"/>
  </mergeCells>
  <phoneticPr fontId="2"/>
  <conditionalFormatting sqref="B38">
    <cfRule type="cellIs" dxfId="5" priority="1" operator="equal">
      <formula>""</formula>
    </cfRule>
  </conditionalFormatting>
  <pageMargins left="0.39370078740157483" right="0.39370078740157483" top="0.55118110236220474" bottom="0.55118110236220474" header="0.31496062992125984" footer="0.31496062992125984"/>
  <pageSetup paperSize="9" scale="91"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F813-7C31-46D8-981F-9BFAD82AAE02}">
  <sheetPr codeName="Sheet14">
    <pageSetUpPr fitToPage="1"/>
  </sheetPr>
  <dimension ref="A1:N66"/>
  <sheetViews>
    <sheetView workbookViewId="0">
      <selection activeCell="L7" sqref="L7"/>
    </sheetView>
  </sheetViews>
  <sheetFormatPr defaultColWidth="8.625" defaultRowHeight="18.75"/>
  <cols>
    <col min="1" max="1" width="11.875" style="12" customWidth="1"/>
    <col min="2" max="2" width="15.625" style="12" customWidth="1"/>
    <col min="3" max="3" width="13.125" style="12" customWidth="1"/>
    <col min="4" max="4" width="10.625" style="12" customWidth="1"/>
    <col min="5" max="5" width="9.125" style="12" customWidth="1"/>
    <col min="6" max="6" width="16" style="12" customWidth="1"/>
    <col min="7" max="7" width="14.125" style="12" customWidth="1"/>
    <col min="8" max="8" width="7.625" style="12" customWidth="1"/>
    <col min="9" max="9" width="12.625" style="12" customWidth="1"/>
    <col min="10" max="10" width="15.625" style="12" customWidth="1"/>
    <col min="11" max="11" width="10.375" style="12" customWidth="1"/>
    <col min="12" max="12" width="13.5" style="12" customWidth="1"/>
    <col min="13" max="13" width="21.625" style="12" customWidth="1"/>
    <col min="14" max="16384" width="8.625" style="12"/>
  </cols>
  <sheetData>
    <row r="1" spans="1:14" ht="25.5">
      <c r="A1" s="921" t="s">
        <v>788</v>
      </c>
      <c r="B1" s="921"/>
      <c r="C1" s="921"/>
      <c r="D1" s="921"/>
      <c r="E1" s="921"/>
      <c r="F1" s="921"/>
      <c r="G1" s="921"/>
      <c r="H1" s="921"/>
      <c r="I1" s="921"/>
      <c r="J1" s="377"/>
      <c r="K1" s="377"/>
      <c r="L1" s="377"/>
      <c r="M1" s="377"/>
      <c r="N1" s="377"/>
    </row>
    <row r="3" spans="1:14" ht="19.5">
      <c r="A3" s="269" t="s">
        <v>879</v>
      </c>
      <c r="B3" s="270"/>
      <c r="C3" s="268"/>
      <c r="D3" s="268"/>
      <c r="E3" s="268"/>
      <c r="F3" s="268"/>
      <c r="G3" s="268"/>
      <c r="H3" s="268"/>
      <c r="I3" s="268"/>
    </row>
    <row r="4" spans="1:14">
      <c r="A4" s="268"/>
      <c r="B4" s="268"/>
      <c r="C4" s="268"/>
      <c r="D4" s="268"/>
      <c r="E4" s="268"/>
      <c r="F4" s="268"/>
      <c r="G4" s="268"/>
      <c r="H4" s="268"/>
      <c r="I4" s="268"/>
    </row>
    <row r="5" spans="1:14" ht="55.5">
      <c r="A5" s="272" t="s">
        <v>101</v>
      </c>
      <c r="B5" s="272" t="s">
        <v>222</v>
      </c>
      <c r="C5" s="272" t="s">
        <v>102</v>
      </c>
      <c r="D5" s="272" t="s">
        <v>103</v>
      </c>
      <c r="E5" s="273" t="s">
        <v>790</v>
      </c>
      <c r="F5" s="272" t="s">
        <v>105</v>
      </c>
      <c r="G5" s="272" t="s">
        <v>106</v>
      </c>
      <c r="H5" s="272" t="s">
        <v>107</v>
      </c>
      <c r="I5" s="272" t="s">
        <v>108</v>
      </c>
    </row>
    <row r="6" spans="1:14">
      <c r="A6" s="93" t="s">
        <v>704</v>
      </c>
      <c r="B6" s="69" t="s">
        <v>160</v>
      </c>
      <c r="C6" s="245" t="s">
        <v>238</v>
      </c>
      <c r="D6" s="244">
        <v>238</v>
      </c>
      <c r="E6" s="367" t="s">
        <v>237</v>
      </c>
      <c r="F6" s="69" t="s">
        <v>160</v>
      </c>
      <c r="G6" s="361"/>
      <c r="H6" s="157" t="s">
        <v>791</v>
      </c>
      <c r="I6" s="157"/>
    </row>
    <row r="7" spans="1:14" ht="37.5">
      <c r="A7" s="93" t="s">
        <v>705</v>
      </c>
      <c r="B7" s="69" t="s">
        <v>160</v>
      </c>
      <c r="C7" s="234" t="s">
        <v>239</v>
      </c>
      <c r="D7" s="244">
        <v>118</v>
      </c>
      <c r="E7" s="367" t="s">
        <v>237</v>
      </c>
      <c r="F7" s="69" t="s">
        <v>160</v>
      </c>
      <c r="G7" s="361"/>
      <c r="H7" s="157" t="s">
        <v>791</v>
      </c>
      <c r="I7" s="157"/>
    </row>
    <row r="8" spans="1:14" ht="37.5">
      <c r="A8" s="93" t="s">
        <v>706</v>
      </c>
      <c r="B8" s="69" t="s">
        <v>160</v>
      </c>
      <c r="C8" s="234" t="s">
        <v>161</v>
      </c>
      <c r="D8" s="244">
        <v>217</v>
      </c>
      <c r="E8" s="367" t="s">
        <v>237</v>
      </c>
      <c r="F8" s="69" t="s">
        <v>160</v>
      </c>
      <c r="G8" s="361"/>
      <c r="H8" s="157" t="s">
        <v>791</v>
      </c>
      <c r="I8" s="157"/>
    </row>
    <row r="9" spans="1:14">
      <c r="A9" s="93" t="s">
        <v>707</v>
      </c>
      <c r="B9" s="69" t="s">
        <v>765</v>
      </c>
      <c r="C9" s="234" t="s">
        <v>629</v>
      </c>
      <c r="D9" s="244" t="s">
        <v>585</v>
      </c>
      <c r="E9" s="367" t="s">
        <v>880</v>
      </c>
      <c r="F9" s="69" t="s">
        <v>765</v>
      </c>
      <c r="G9" s="361"/>
      <c r="H9" s="157" t="s">
        <v>791</v>
      </c>
      <c r="I9" s="157"/>
    </row>
    <row r="10" spans="1:14">
      <c r="A10" s="93" t="s">
        <v>708</v>
      </c>
      <c r="B10" s="69" t="s">
        <v>765</v>
      </c>
      <c r="C10" s="245" t="s">
        <v>630</v>
      </c>
      <c r="D10" s="244" t="s">
        <v>683</v>
      </c>
      <c r="E10" s="367" t="s">
        <v>880</v>
      </c>
      <c r="F10" s="69" t="s">
        <v>765</v>
      </c>
      <c r="G10" s="361"/>
      <c r="H10" s="157" t="s">
        <v>791</v>
      </c>
      <c r="I10" s="157"/>
    </row>
    <row r="11" spans="1:14" ht="37.5">
      <c r="A11" s="93" t="s">
        <v>709</v>
      </c>
      <c r="B11" s="69" t="s">
        <v>131</v>
      </c>
      <c r="C11" s="245" t="s">
        <v>631</v>
      </c>
      <c r="D11" s="244" t="s">
        <v>684</v>
      </c>
      <c r="E11" s="367" t="s">
        <v>881</v>
      </c>
      <c r="F11" s="69" t="s">
        <v>131</v>
      </c>
      <c r="G11" s="361"/>
      <c r="H11" s="157" t="s">
        <v>791</v>
      </c>
      <c r="I11" s="157"/>
    </row>
    <row r="12" spans="1:14" ht="37.5">
      <c r="A12" s="93" t="s">
        <v>710</v>
      </c>
      <c r="B12" s="69" t="s">
        <v>131</v>
      </c>
      <c r="C12" s="245" t="s">
        <v>632</v>
      </c>
      <c r="D12" s="244" t="s">
        <v>685</v>
      </c>
      <c r="E12" s="367" t="s">
        <v>881</v>
      </c>
      <c r="F12" s="69" t="s">
        <v>131</v>
      </c>
      <c r="G12" s="361"/>
      <c r="H12" s="157" t="s">
        <v>791</v>
      </c>
      <c r="I12" s="157"/>
    </row>
    <row r="13" spans="1:14" ht="37.5">
      <c r="A13" s="93" t="s">
        <v>711</v>
      </c>
      <c r="B13" s="69" t="s">
        <v>131</v>
      </c>
      <c r="C13" s="245" t="s">
        <v>633</v>
      </c>
      <c r="D13" s="244" t="s">
        <v>683</v>
      </c>
      <c r="E13" s="367" t="s">
        <v>882</v>
      </c>
      <c r="F13" s="69" t="s">
        <v>131</v>
      </c>
      <c r="G13" s="361"/>
      <c r="H13" s="157" t="s">
        <v>791</v>
      </c>
      <c r="I13" s="157"/>
    </row>
    <row r="14" spans="1:14" ht="37.5">
      <c r="A14" s="93" t="s">
        <v>712</v>
      </c>
      <c r="B14" s="69" t="s">
        <v>131</v>
      </c>
      <c r="C14" s="245" t="s">
        <v>634</v>
      </c>
      <c r="D14" s="244" t="s">
        <v>686</v>
      </c>
      <c r="E14" s="367" t="s">
        <v>882</v>
      </c>
      <c r="F14" s="69" t="s">
        <v>131</v>
      </c>
      <c r="G14" s="361"/>
      <c r="H14" s="157" t="s">
        <v>791</v>
      </c>
      <c r="I14" s="157"/>
    </row>
    <row r="15" spans="1:14" ht="37.5">
      <c r="A15" s="93" t="s">
        <v>713</v>
      </c>
      <c r="B15" s="103" t="s">
        <v>766</v>
      </c>
      <c r="C15" s="245" t="s">
        <v>635</v>
      </c>
      <c r="D15" s="244" t="s">
        <v>226</v>
      </c>
      <c r="E15" s="367" t="s">
        <v>795</v>
      </c>
      <c r="F15" s="103" t="s">
        <v>766</v>
      </c>
      <c r="G15" s="361"/>
      <c r="H15" s="157" t="s">
        <v>791</v>
      </c>
      <c r="I15" s="157"/>
    </row>
    <row r="16" spans="1:14" ht="37.5">
      <c r="A16" s="93" t="s">
        <v>714</v>
      </c>
      <c r="B16" s="103" t="s">
        <v>766</v>
      </c>
      <c r="C16" s="245" t="s">
        <v>636</v>
      </c>
      <c r="D16" s="244" t="s">
        <v>687</v>
      </c>
      <c r="E16" s="367" t="s">
        <v>795</v>
      </c>
      <c r="F16" s="103" t="s">
        <v>766</v>
      </c>
      <c r="G16" s="361"/>
      <c r="H16" s="157" t="s">
        <v>791</v>
      </c>
      <c r="I16" s="157"/>
    </row>
    <row r="17" spans="1:9" ht="37.5">
      <c r="A17" s="93" t="s">
        <v>715</v>
      </c>
      <c r="B17" s="103" t="s">
        <v>766</v>
      </c>
      <c r="C17" s="245" t="s">
        <v>637</v>
      </c>
      <c r="D17" s="244" t="s">
        <v>688</v>
      </c>
      <c r="E17" s="367" t="s">
        <v>883</v>
      </c>
      <c r="F17" s="103" t="s">
        <v>766</v>
      </c>
      <c r="G17" s="361"/>
      <c r="H17" s="157" t="s">
        <v>791</v>
      </c>
      <c r="I17" s="157"/>
    </row>
    <row r="18" spans="1:9" ht="37.5">
      <c r="A18" s="93" t="s">
        <v>716</v>
      </c>
      <c r="B18" s="103" t="s">
        <v>766</v>
      </c>
      <c r="C18" s="245" t="s">
        <v>638</v>
      </c>
      <c r="D18" s="244" t="s">
        <v>483</v>
      </c>
      <c r="E18" s="367" t="s">
        <v>883</v>
      </c>
      <c r="F18" s="103" t="s">
        <v>766</v>
      </c>
      <c r="G18" s="361"/>
      <c r="H18" s="157" t="s">
        <v>791</v>
      </c>
      <c r="I18" s="157"/>
    </row>
    <row r="19" spans="1:9" ht="37.5">
      <c r="A19" s="93" t="s">
        <v>717</v>
      </c>
      <c r="B19" s="103" t="s">
        <v>766</v>
      </c>
      <c r="C19" s="245" t="s">
        <v>639</v>
      </c>
      <c r="D19" s="244" t="s">
        <v>226</v>
      </c>
      <c r="E19" s="367" t="s">
        <v>883</v>
      </c>
      <c r="F19" s="103" t="s">
        <v>766</v>
      </c>
      <c r="G19" s="361"/>
      <c r="H19" s="157" t="s">
        <v>791</v>
      </c>
      <c r="I19" s="157"/>
    </row>
    <row r="20" spans="1:9" ht="37.5">
      <c r="A20" s="93" t="s">
        <v>718</v>
      </c>
      <c r="B20" s="103" t="s">
        <v>766</v>
      </c>
      <c r="C20" s="245" t="s">
        <v>640</v>
      </c>
      <c r="D20" s="244" t="s">
        <v>687</v>
      </c>
      <c r="E20" s="367" t="s">
        <v>883</v>
      </c>
      <c r="F20" s="103" t="s">
        <v>766</v>
      </c>
      <c r="G20" s="361"/>
      <c r="H20" s="157" t="s">
        <v>791</v>
      </c>
      <c r="I20" s="157"/>
    </row>
    <row r="21" spans="1:9" ht="37.5">
      <c r="A21" s="93" t="s">
        <v>719</v>
      </c>
      <c r="B21" s="103" t="s">
        <v>766</v>
      </c>
      <c r="C21" s="245" t="s">
        <v>641</v>
      </c>
      <c r="D21" s="244" t="s">
        <v>688</v>
      </c>
      <c r="E21" s="367" t="s">
        <v>883</v>
      </c>
      <c r="F21" s="103" t="s">
        <v>766</v>
      </c>
      <c r="G21" s="361"/>
      <c r="H21" s="157" t="s">
        <v>791</v>
      </c>
      <c r="I21" s="157"/>
    </row>
    <row r="22" spans="1:9" ht="37.5">
      <c r="A22" s="93" t="s">
        <v>720</v>
      </c>
      <c r="B22" s="103" t="s">
        <v>766</v>
      </c>
      <c r="C22" s="245" t="s">
        <v>642</v>
      </c>
      <c r="D22" s="244" t="s">
        <v>483</v>
      </c>
      <c r="E22" s="367" t="s">
        <v>883</v>
      </c>
      <c r="F22" s="103" t="s">
        <v>766</v>
      </c>
      <c r="G22" s="361"/>
      <c r="H22" s="157" t="s">
        <v>791</v>
      </c>
      <c r="I22" s="157"/>
    </row>
    <row r="23" spans="1:9" ht="37.5">
      <c r="A23" s="93" t="s">
        <v>721</v>
      </c>
      <c r="B23" s="103" t="s">
        <v>766</v>
      </c>
      <c r="C23" s="245" t="s">
        <v>643</v>
      </c>
      <c r="D23" s="244" t="s">
        <v>226</v>
      </c>
      <c r="E23" s="367" t="s">
        <v>883</v>
      </c>
      <c r="F23" s="103" t="s">
        <v>766</v>
      </c>
      <c r="G23" s="361"/>
      <c r="H23" s="157" t="s">
        <v>791</v>
      </c>
      <c r="I23" s="157"/>
    </row>
    <row r="24" spans="1:9" ht="37.5">
      <c r="A24" s="93" t="s">
        <v>722</v>
      </c>
      <c r="B24" s="103" t="s">
        <v>766</v>
      </c>
      <c r="C24" s="245" t="s">
        <v>644</v>
      </c>
      <c r="D24" s="244" t="s">
        <v>687</v>
      </c>
      <c r="E24" s="367" t="s">
        <v>883</v>
      </c>
      <c r="F24" s="103" t="s">
        <v>766</v>
      </c>
      <c r="G24" s="361"/>
      <c r="H24" s="157" t="s">
        <v>791</v>
      </c>
      <c r="I24" s="157"/>
    </row>
    <row r="25" spans="1:9" ht="37.5">
      <c r="A25" s="93" t="s">
        <v>723</v>
      </c>
      <c r="B25" s="103" t="s">
        <v>766</v>
      </c>
      <c r="C25" s="245" t="s">
        <v>645</v>
      </c>
      <c r="D25" s="244" t="s">
        <v>688</v>
      </c>
      <c r="E25" s="367" t="s">
        <v>883</v>
      </c>
      <c r="F25" s="103" t="s">
        <v>766</v>
      </c>
      <c r="G25" s="361"/>
      <c r="H25" s="157" t="s">
        <v>791</v>
      </c>
      <c r="I25" s="157"/>
    </row>
    <row r="26" spans="1:9" ht="37.5">
      <c r="A26" s="93" t="s">
        <v>724</v>
      </c>
      <c r="B26" s="103" t="s">
        <v>766</v>
      </c>
      <c r="C26" s="245" t="s">
        <v>646</v>
      </c>
      <c r="D26" s="244" t="s">
        <v>483</v>
      </c>
      <c r="E26" s="367" t="s">
        <v>883</v>
      </c>
      <c r="F26" s="103" t="s">
        <v>766</v>
      </c>
      <c r="G26" s="361"/>
      <c r="H26" s="157" t="s">
        <v>791</v>
      </c>
      <c r="I26" s="157"/>
    </row>
    <row r="27" spans="1:9" ht="37.5">
      <c r="A27" s="93" t="s">
        <v>725</v>
      </c>
      <c r="B27" s="103" t="s">
        <v>766</v>
      </c>
      <c r="C27" s="245" t="s">
        <v>647</v>
      </c>
      <c r="D27" s="244" t="s">
        <v>689</v>
      </c>
      <c r="E27" s="367" t="s">
        <v>883</v>
      </c>
      <c r="F27" s="103" t="s">
        <v>766</v>
      </c>
      <c r="G27" s="361"/>
      <c r="H27" s="157" t="s">
        <v>791</v>
      </c>
      <c r="I27" s="157"/>
    </row>
    <row r="28" spans="1:9" ht="37.5">
      <c r="A28" s="93" t="s">
        <v>726</v>
      </c>
      <c r="B28" s="103" t="s">
        <v>766</v>
      </c>
      <c r="C28" s="245" t="s">
        <v>648</v>
      </c>
      <c r="D28" s="244" t="s">
        <v>583</v>
      </c>
      <c r="E28" s="367" t="s">
        <v>883</v>
      </c>
      <c r="F28" s="103" t="s">
        <v>766</v>
      </c>
      <c r="G28" s="361"/>
      <c r="H28" s="157" t="s">
        <v>791</v>
      </c>
      <c r="I28" s="157"/>
    </row>
    <row r="29" spans="1:9" ht="37.5">
      <c r="A29" s="93" t="s">
        <v>727</v>
      </c>
      <c r="B29" s="103" t="s">
        <v>766</v>
      </c>
      <c r="C29" s="245" t="s">
        <v>649</v>
      </c>
      <c r="D29" s="244" t="s">
        <v>690</v>
      </c>
      <c r="E29" s="367" t="s">
        <v>883</v>
      </c>
      <c r="F29" s="103" t="s">
        <v>766</v>
      </c>
      <c r="G29" s="361"/>
      <c r="H29" s="157" t="s">
        <v>791</v>
      </c>
      <c r="I29" s="157"/>
    </row>
    <row r="30" spans="1:9" ht="37.5">
      <c r="A30" s="93" t="s">
        <v>728</v>
      </c>
      <c r="B30" s="103" t="s">
        <v>766</v>
      </c>
      <c r="C30" s="245" t="s">
        <v>650</v>
      </c>
      <c r="D30" s="244" t="s">
        <v>691</v>
      </c>
      <c r="E30" s="367" t="s">
        <v>883</v>
      </c>
      <c r="F30" s="103" t="s">
        <v>766</v>
      </c>
      <c r="G30" s="361"/>
      <c r="H30" s="157" t="s">
        <v>791</v>
      </c>
      <c r="I30" s="157"/>
    </row>
    <row r="31" spans="1:9" ht="37.5">
      <c r="A31" s="93" t="s">
        <v>729</v>
      </c>
      <c r="B31" s="103" t="s">
        <v>766</v>
      </c>
      <c r="C31" s="245" t="s">
        <v>651</v>
      </c>
      <c r="D31" s="244" t="s">
        <v>692</v>
      </c>
      <c r="E31" s="367" t="s">
        <v>883</v>
      </c>
      <c r="F31" s="103" t="s">
        <v>766</v>
      </c>
      <c r="G31" s="361"/>
      <c r="H31" s="157" t="s">
        <v>791</v>
      </c>
      <c r="I31" s="157"/>
    </row>
    <row r="32" spans="1:9" ht="37.5">
      <c r="A32" s="93" t="s">
        <v>730</v>
      </c>
      <c r="B32" s="103" t="s">
        <v>766</v>
      </c>
      <c r="C32" s="245" t="s">
        <v>652</v>
      </c>
      <c r="D32" s="244" t="s">
        <v>693</v>
      </c>
      <c r="E32" s="367" t="s">
        <v>883</v>
      </c>
      <c r="F32" s="103" t="s">
        <v>766</v>
      </c>
      <c r="G32" s="361"/>
      <c r="H32" s="157" t="s">
        <v>791</v>
      </c>
      <c r="I32" s="157"/>
    </row>
    <row r="33" spans="1:9" ht="37.5">
      <c r="A33" s="93" t="s">
        <v>731</v>
      </c>
      <c r="B33" s="103" t="s">
        <v>766</v>
      </c>
      <c r="C33" s="243" t="s">
        <v>653</v>
      </c>
      <c r="D33" s="244" t="s">
        <v>683</v>
      </c>
      <c r="E33" s="367" t="s">
        <v>883</v>
      </c>
      <c r="F33" s="103" t="s">
        <v>766</v>
      </c>
      <c r="G33" s="361"/>
      <c r="H33" s="157" t="s">
        <v>791</v>
      </c>
      <c r="I33" s="365"/>
    </row>
    <row r="34" spans="1:9" ht="37.5">
      <c r="A34" s="93" t="s">
        <v>732</v>
      </c>
      <c r="B34" s="103" t="s">
        <v>766</v>
      </c>
      <c r="C34" s="243" t="s">
        <v>654</v>
      </c>
      <c r="D34" s="244" t="s">
        <v>686</v>
      </c>
      <c r="E34" s="367" t="s">
        <v>883</v>
      </c>
      <c r="F34" s="103" t="s">
        <v>766</v>
      </c>
      <c r="G34" s="361"/>
      <c r="H34" s="157" t="s">
        <v>791</v>
      </c>
      <c r="I34" s="365"/>
    </row>
    <row r="35" spans="1:9" ht="56.25">
      <c r="A35" s="93" t="s">
        <v>733</v>
      </c>
      <c r="B35" s="103" t="s">
        <v>767</v>
      </c>
      <c r="C35" s="243" t="s">
        <v>655</v>
      </c>
      <c r="D35" s="244" t="s">
        <v>694</v>
      </c>
      <c r="E35" s="367" t="s">
        <v>884</v>
      </c>
      <c r="F35" s="103" t="s">
        <v>885</v>
      </c>
      <c r="G35" s="361"/>
      <c r="H35" s="157" t="s">
        <v>791</v>
      </c>
      <c r="I35" s="365"/>
    </row>
    <row r="36" spans="1:9" ht="56.25">
      <c r="A36" s="93" t="s">
        <v>734</v>
      </c>
      <c r="B36" s="103" t="s">
        <v>767</v>
      </c>
      <c r="C36" s="243" t="s">
        <v>656</v>
      </c>
      <c r="D36" s="244" t="s">
        <v>695</v>
      </c>
      <c r="E36" s="367" t="s">
        <v>884</v>
      </c>
      <c r="F36" s="103" t="s">
        <v>885</v>
      </c>
      <c r="G36" s="361"/>
      <c r="H36" s="157" t="s">
        <v>791</v>
      </c>
      <c r="I36" s="365"/>
    </row>
    <row r="37" spans="1:9" ht="56.25">
      <c r="A37" s="93" t="s">
        <v>735</v>
      </c>
      <c r="B37" s="103" t="s">
        <v>767</v>
      </c>
      <c r="C37" s="243" t="s">
        <v>657</v>
      </c>
      <c r="D37" s="244" t="s">
        <v>580</v>
      </c>
      <c r="E37" s="367" t="s">
        <v>886</v>
      </c>
      <c r="F37" s="103" t="s">
        <v>885</v>
      </c>
      <c r="G37" s="361"/>
      <c r="H37" s="157" t="s">
        <v>791</v>
      </c>
      <c r="I37" s="365"/>
    </row>
    <row r="38" spans="1:9" ht="56.25">
      <c r="A38" s="93" t="s">
        <v>736</v>
      </c>
      <c r="B38" s="103" t="s">
        <v>767</v>
      </c>
      <c r="C38" s="243" t="s">
        <v>658</v>
      </c>
      <c r="D38" s="244" t="s">
        <v>696</v>
      </c>
      <c r="E38" s="367" t="s">
        <v>886</v>
      </c>
      <c r="F38" s="103" t="s">
        <v>885</v>
      </c>
      <c r="G38" s="361"/>
      <c r="H38" s="157" t="s">
        <v>791</v>
      </c>
      <c r="I38" s="365"/>
    </row>
    <row r="39" spans="1:9" ht="56.25">
      <c r="A39" s="93" t="s">
        <v>737</v>
      </c>
      <c r="B39" s="103" t="s">
        <v>767</v>
      </c>
      <c r="C39" s="243" t="s">
        <v>659</v>
      </c>
      <c r="D39" s="244" t="s">
        <v>579</v>
      </c>
      <c r="E39" s="367" t="s">
        <v>886</v>
      </c>
      <c r="F39" s="103" t="s">
        <v>885</v>
      </c>
      <c r="G39" s="361"/>
      <c r="H39" s="157" t="s">
        <v>791</v>
      </c>
      <c r="I39" s="365"/>
    </row>
    <row r="40" spans="1:9" ht="56.25">
      <c r="A40" s="93" t="s">
        <v>738</v>
      </c>
      <c r="B40" s="103" t="s">
        <v>767</v>
      </c>
      <c r="C40" s="243" t="s">
        <v>660</v>
      </c>
      <c r="D40" s="244" t="s">
        <v>697</v>
      </c>
      <c r="E40" s="367" t="s">
        <v>886</v>
      </c>
      <c r="F40" s="103" t="s">
        <v>885</v>
      </c>
      <c r="G40" s="361"/>
      <c r="H40" s="157" t="s">
        <v>791</v>
      </c>
      <c r="I40" s="365"/>
    </row>
    <row r="41" spans="1:9" ht="56.25">
      <c r="A41" s="93" t="s">
        <v>739</v>
      </c>
      <c r="B41" s="103" t="s">
        <v>767</v>
      </c>
      <c r="C41" s="243" t="s">
        <v>661</v>
      </c>
      <c r="D41" s="244" t="s">
        <v>698</v>
      </c>
      <c r="E41" s="367" t="s">
        <v>886</v>
      </c>
      <c r="F41" s="103" t="s">
        <v>885</v>
      </c>
      <c r="G41" s="361"/>
      <c r="H41" s="157" t="s">
        <v>791</v>
      </c>
      <c r="I41" s="365"/>
    </row>
    <row r="42" spans="1:9" ht="56.25">
      <c r="A42" s="93" t="s">
        <v>740</v>
      </c>
      <c r="B42" s="103" t="s">
        <v>767</v>
      </c>
      <c r="C42" s="243" t="s">
        <v>662</v>
      </c>
      <c r="D42" s="244" t="s">
        <v>699</v>
      </c>
      <c r="E42" s="367" t="s">
        <v>886</v>
      </c>
      <c r="F42" s="103" t="s">
        <v>885</v>
      </c>
      <c r="G42" s="361"/>
      <c r="H42" s="157" t="s">
        <v>791</v>
      </c>
      <c r="I42" s="365"/>
    </row>
    <row r="43" spans="1:9" ht="56.25">
      <c r="A43" s="93" t="s">
        <v>741</v>
      </c>
      <c r="B43" s="103" t="s">
        <v>767</v>
      </c>
      <c r="C43" s="243" t="s">
        <v>663</v>
      </c>
      <c r="D43" s="244" t="s">
        <v>700</v>
      </c>
      <c r="E43" s="367" t="s">
        <v>886</v>
      </c>
      <c r="F43" s="103" t="s">
        <v>885</v>
      </c>
      <c r="G43" s="361"/>
      <c r="H43" s="157" t="s">
        <v>791</v>
      </c>
      <c r="I43" s="365"/>
    </row>
    <row r="44" spans="1:9" ht="56.25">
      <c r="A44" s="93" t="s">
        <v>742</v>
      </c>
      <c r="B44" s="103" t="s">
        <v>767</v>
      </c>
      <c r="C44" s="243" t="s">
        <v>664</v>
      </c>
      <c r="D44" s="244" t="s">
        <v>701</v>
      </c>
      <c r="E44" s="367" t="s">
        <v>886</v>
      </c>
      <c r="F44" s="103" t="s">
        <v>885</v>
      </c>
      <c r="G44" s="361"/>
      <c r="H44" s="157" t="s">
        <v>791</v>
      </c>
      <c r="I44" s="365"/>
    </row>
    <row r="45" spans="1:9" ht="56.25">
      <c r="A45" s="93" t="s">
        <v>743</v>
      </c>
      <c r="B45" s="103" t="s">
        <v>767</v>
      </c>
      <c r="C45" s="243" t="s">
        <v>665</v>
      </c>
      <c r="D45" s="244" t="s">
        <v>702</v>
      </c>
      <c r="E45" s="367" t="s">
        <v>886</v>
      </c>
      <c r="F45" s="103" t="s">
        <v>885</v>
      </c>
      <c r="G45" s="361"/>
      <c r="H45" s="157" t="s">
        <v>791</v>
      </c>
      <c r="I45" s="365"/>
    </row>
    <row r="46" spans="1:9" ht="56.25">
      <c r="A46" s="93" t="s">
        <v>744</v>
      </c>
      <c r="B46" s="103" t="s">
        <v>767</v>
      </c>
      <c r="C46" s="243" t="s">
        <v>666</v>
      </c>
      <c r="D46" s="244" t="s">
        <v>703</v>
      </c>
      <c r="E46" s="367" t="s">
        <v>886</v>
      </c>
      <c r="F46" s="103" t="s">
        <v>885</v>
      </c>
      <c r="G46" s="361"/>
      <c r="H46" s="157" t="s">
        <v>791</v>
      </c>
      <c r="I46" s="365"/>
    </row>
    <row r="47" spans="1:9" ht="37.5">
      <c r="A47" s="93" t="s">
        <v>745</v>
      </c>
      <c r="B47" s="103" t="s">
        <v>768</v>
      </c>
      <c r="C47" s="243" t="s">
        <v>667</v>
      </c>
      <c r="D47" s="244" t="s">
        <v>689</v>
      </c>
      <c r="E47" s="367" t="s">
        <v>836</v>
      </c>
      <c r="F47" s="103" t="s">
        <v>768</v>
      </c>
      <c r="G47" s="361"/>
      <c r="H47" s="157" t="s">
        <v>791</v>
      </c>
      <c r="I47" s="365"/>
    </row>
    <row r="48" spans="1:9" ht="37.5">
      <c r="A48" s="93" t="s">
        <v>746</v>
      </c>
      <c r="B48" s="103" t="s">
        <v>768</v>
      </c>
      <c r="C48" s="243" t="s">
        <v>668</v>
      </c>
      <c r="D48" s="244" t="s">
        <v>583</v>
      </c>
      <c r="E48" s="367" t="s">
        <v>836</v>
      </c>
      <c r="F48" s="103" t="s">
        <v>768</v>
      </c>
      <c r="G48" s="361"/>
      <c r="H48" s="157" t="s">
        <v>791</v>
      </c>
      <c r="I48" s="365"/>
    </row>
    <row r="49" spans="1:9" ht="37.5">
      <c r="A49" s="93" t="s">
        <v>747</v>
      </c>
      <c r="B49" s="103" t="s">
        <v>768</v>
      </c>
      <c r="C49" s="243" t="s">
        <v>669</v>
      </c>
      <c r="D49" s="244" t="s">
        <v>690</v>
      </c>
      <c r="E49" s="367" t="s">
        <v>887</v>
      </c>
      <c r="F49" s="103" t="s">
        <v>768</v>
      </c>
      <c r="G49" s="361"/>
      <c r="H49" s="157" t="s">
        <v>791</v>
      </c>
      <c r="I49" s="365"/>
    </row>
    <row r="50" spans="1:9" ht="37.5">
      <c r="A50" s="93" t="s">
        <v>748</v>
      </c>
      <c r="B50" s="103" t="s">
        <v>768</v>
      </c>
      <c r="C50" s="243" t="s">
        <v>670</v>
      </c>
      <c r="D50" s="244" t="s">
        <v>226</v>
      </c>
      <c r="E50" s="367" t="s">
        <v>887</v>
      </c>
      <c r="F50" s="103" t="s">
        <v>768</v>
      </c>
      <c r="G50" s="361"/>
      <c r="H50" s="157" t="s">
        <v>791</v>
      </c>
      <c r="I50" s="365"/>
    </row>
    <row r="51" spans="1:9" ht="37.5">
      <c r="A51" s="93" t="s">
        <v>749</v>
      </c>
      <c r="B51" s="103" t="s">
        <v>768</v>
      </c>
      <c r="C51" s="243" t="s">
        <v>671</v>
      </c>
      <c r="D51" s="244" t="s">
        <v>688</v>
      </c>
      <c r="E51" s="367" t="s">
        <v>887</v>
      </c>
      <c r="F51" s="103" t="s">
        <v>768</v>
      </c>
      <c r="G51" s="361"/>
      <c r="H51" s="157" t="s">
        <v>791</v>
      </c>
      <c r="I51" s="365"/>
    </row>
    <row r="52" spans="1:9" ht="37.5">
      <c r="A52" s="93" t="s">
        <v>750</v>
      </c>
      <c r="B52" s="103" t="s">
        <v>768</v>
      </c>
      <c r="C52" s="243" t="s">
        <v>672</v>
      </c>
      <c r="D52" s="244" t="s">
        <v>483</v>
      </c>
      <c r="E52" s="367" t="s">
        <v>887</v>
      </c>
      <c r="F52" s="103" t="s">
        <v>768</v>
      </c>
      <c r="G52" s="361"/>
      <c r="H52" s="157" t="s">
        <v>791</v>
      </c>
      <c r="I52" s="365"/>
    </row>
    <row r="53" spans="1:9" ht="37.5">
      <c r="A53" s="93" t="s">
        <v>751</v>
      </c>
      <c r="B53" s="103" t="s">
        <v>768</v>
      </c>
      <c r="C53" s="243" t="s">
        <v>673</v>
      </c>
      <c r="D53" s="244" t="s">
        <v>226</v>
      </c>
      <c r="E53" s="367" t="s">
        <v>887</v>
      </c>
      <c r="F53" s="103" t="s">
        <v>768</v>
      </c>
      <c r="G53" s="361"/>
      <c r="H53" s="157" t="s">
        <v>791</v>
      </c>
      <c r="I53" s="365"/>
    </row>
    <row r="54" spans="1:9" ht="37.5">
      <c r="A54" s="93" t="s">
        <v>752</v>
      </c>
      <c r="B54" s="103" t="s">
        <v>768</v>
      </c>
      <c r="C54" s="243" t="s">
        <v>674</v>
      </c>
      <c r="D54" s="244" t="s">
        <v>688</v>
      </c>
      <c r="E54" s="367" t="s">
        <v>887</v>
      </c>
      <c r="F54" s="103" t="s">
        <v>768</v>
      </c>
      <c r="G54" s="361"/>
      <c r="H54" s="157" t="s">
        <v>791</v>
      </c>
      <c r="I54" s="365"/>
    </row>
    <row r="55" spans="1:9" ht="37.5">
      <c r="A55" s="93" t="s">
        <v>753</v>
      </c>
      <c r="B55" s="103" t="s">
        <v>768</v>
      </c>
      <c r="C55" s="243" t="s">
        <v>675</v>
      </c>
      <c r="D55" s="244" t="s">
        <v>483</v>
      </c>
      <c r="E55" s="367" t="s">
        <v>887</v>
      </c>
      <c r="F55" s="103" t="s">
        <v>768</v>
      </c>
      <c r="G55" s="361"/>
      <c r="H55" s="157" t="s">
        <v>791</v>
      </c>
      <c r="I55" s="365"/>
    </row>
    <row r="56" spans="1:9" ht="37.5">
      <c r="A56" s="93" t="s">
        <v>754</v>
      </c>
      <c r="B56" s="103" t="s">
        <v>768</v>
      </c>
      <c r="C56" s="243" t="s">
        <v>676</v>
      </c>
      <c r="D56" s="244" t="s">
        <v>226</v>
      </c>
      <c r="E56" s="367" t="s">
        <v>887</v>
      </c>
      <c r="F56" s="103" t="s">
        <v>768</v>
      </c>
      <c r="G56" s="361"/>
      <c r="H56" s="157" t="s">
        <v>791</v>
      </c>
      <c r="I56" s="365"/>
    </row>
    <row r="57" spans="1:9" ht="37.5">
      <c r="A57" s="93" t="s">
        <v>755</v>
      </c>
      <c r="B57" s="103" t="s">
        <v>768</v>
      </c>
      <c r="C57" s="368" t="s">
        <v>677</v>
      </c>
      <c r="D57" s="244" t="s">
        <v>688</v>
      </c>
      <c r="E57" s="367" t="s">
        <v>887</v>
      </c>
      <c r="F57" s="103" t="s">
        <v>768</v>
      </c>
      <c r="G57" s="361"/>
      <c r="H57" s="157" t="s">
        <v>791</v>
      </c>
      <c r="I57" s="365"/>
    </row>
    <row r="58" spans="1:9" ht="37.5">
      <c r="A58" s="93" t="s">
        <v>756</v>
      </c>
      <c r="B58" s="103" t="s">
        <v>768</v>
      </c>
      <c r="C58" s="368" t="s">
        <v>678</v>
      </c>
      <c r="D58" s="244" t="s">
        <v>483</v>
      </c>
      <c r="E58" s="367" t="s">
        <v>887</v>
      </c>
      <c r="F58" s="103" t="s">
        <v>768</v>
      </c>
      <c r="G58" s="361"/>
      <c r="H58" s="157" t="s">
        <v>791</v>
      </c>
      <c r="I58" s="365"/>
    </row>
    <row r="59" spans="1:9" ht="37.5">
      <c r="A59" s="93" t="s">
        <v>757</v>
      </c>
      <c r="B59" s="103" t="s">
        <v>768</v>
      </c>
      <c r="C59" s="369" t="s">
        <v>679</v>
      </c>
      <c r="D59" s="244" t="s">
        <v>692</v>
      </c>
      <c r="E59" s="367" t="s">
        <v>887</v>
      </c>
      <c r="F59" s="103" t="s">
        <v>768</v>
      </c>
      <c r="G59" s="361"/>
      <c r="H59" s="157" t="s">
        <v>791</v>
      </c>
      <c r="I59" s="365"/>
    </row>
    <row r="60" spans="1:9" ht="37.5">
      <c r="A60" s="93" t="s">
        <v>758</v>
      </c>
      <c r="B60" s="103" t="s">
        <v>768</v>
      </c>
      <c r="C60" s="369" t="s">
        <v>680</v>
      </c>
      <c r="D60" s="244" t="s">
        <v>693</v>
      </c>
      <c r="E60" s="367" t="s">
        <v>887</v>
      </c>
      <c r="F60" s="103" t="s">
        <v>768</v>
      </c>
      <c r="G60" s="361"/>
      <c r="H60" s="157" t="s">
        <v>791</v>
      </c>
      <c r="I60" s="365"/>
    </row>
    <row r="61" spans="1:9" ht="37.5">
      <c r="A61" s="93" t="s">
        <v>759</v>
      </c>
      <c r="B61" s="103" t="s">
        <v>768</v>
      </c>
      <c r="C61" s="369" t="s">
        <v>681</v>
      </c>
      <c r="D61" s="244" t="s">
        <v>683</v>
      </c>
      <c r="E61" s="367" t="s">
        <v>887</v>
      </c>
      <c r="F61" s="103" t="s">
        <v>768</v>
      </c>
      <c r="G61" s="361"/>
      <c r="H61" s="157" t="s">
        <v>791</v>
      </c>
      <c r="I61" s="365"/>
    </row>
    <row r="62" spans="1:9" ht="37.5">
      <c r="A62" s="93" t="s">
        <v>760</v>
      </c>
      <c r="B62" s="103" t="s">
        <v>768</v>
      </c>
      <c r="C62" s="370" t="s">
        <v>682</v>
      </c>
      <c r="D62" s="244" t="s">
        <v>686</v>
      </c>
      <c r="E62" s="367" t="s">
        <v>887</v>
      </c>
      <c r="F62" s="103" t="s">
        <v>768</v>
      </c>
      <c r="G62" s="361"/>
      <c r="H62" s="157" t="s">
        <v>791</v>
      </c>
      <c r="I62" s="365"/>
    </row>
    <row r="63" spans="1:9">
      <c r="A63" s="93" t="s">
        <v>761</v>
      </c>
      <c r="B63" s="296" t="s">
        <v>114</v>
      </c>
      <c r="C63" s="234" t="s">
        <v>162</v>
      </c>
      <c r="D63" s="244">
        <v>57</v>
      </c>
      <c r="E63" s="93" t="s">
        <v>237</v>
      </c>
      <c r="F63" s="69" t="s">
        <v>114</v>
      </c>
      <c r="G63" s="361"/>
      <c r="H63" s="157" t="s">
        <v>791</v>
      </c>
      <c r="I63" s="157"/>
    </row>
    <row r="64" spans="1:9">
      <c r="A64" s="93" t="s">
        <v>762</v>
      </c>
      <c r="B64" s="296" t="s">
        <v>114</v>
      </c>
      <c r="C64" s="234" t="s">
        <v>163</v>
      </c>
      <c r="D64" s="244">
        <v>41</v>
      </c>
      <c r="E64" s="93" t="s">
        <v>237</v>
      </c>
      <c r="F64" s="69" t="s">
        <v>114</v>
      </c>
      <c r="G64" s="361"/>
      <c r="H64" s="157" t="s">
        <v>791</v>
      </c>
      <c r="I64" s="157"/>
    </row>
    <row r="65" spans="1:9">
      <c r="A65" s="93" t="s">
        <v>763</v>
      </c>
      <c r="B65" s="296" t="s">
        <v>114</v>
      </c>
      <c r="C65" s="234" t="s">
        <v>164</v>
      </c>
      <c r="D65" s="244">
        <v>42</v>
      </c>
      <c r="E65" s="367" t="s">
        <v>832</v>
      </c>
      <c r="F65" s="69" t="s">
        <v>114</v>
      </c>
      <c r="G65" s="361"/>
      <c r="H65" s="157" t="s">
        <v>791</v>
      </c>
      <c r="I65" s="157"/>
    </row>
    <row r="66" spans="1:9">
      <c r="A66" s="93" t="s">
        <v>764</v>
      </c>
      <c r="B66" s="296" t="s">
        <v>114</v>
      </c>
      <c r="C66" s="234" t="s">
        <v>165</v>
      </c>
      <c r="D66" s="244">
        <v>43</v>
      </c>
      <c r="E66" s="367" t="s">
        <v>832</v>
      </c>
      <c r="F66" s="69" t="s">
        <v>114</v>
      </c>
      <c r="G66" s="361"/>
      <c r="H66" s="157" t="s">
        <v>791</v>
      </c>
      <c r="I66" s="371"/>
    </row>
  </sheetData>
  <sheetProtection selectLockedCells="1"/>
  <mergeCells count="1">
    <mergeCell ref="A1:I1"/>
  </mergeCells>
  <phoneticPr fontId="2"/>
  <conditionalFormatting sqref="B63:B66">
    <cfRule type="cellIs" dxfId="4" priority="1" operator="equal">
      <formula>""</formula>
    </cfRule>
  </conditionalFormatting>
  <conditionalFormatting sqref="C57:C62">
    <cfRule type="cellIs" dxfId="3" priority="2" operator="equal">
      <formula>""</formula>
    </cfRule>
  </conditionalFormatting>
  <pageMargins left="0.39370078740157483" right="0.39370078740157483" top="0.55118110236220474" bottom="0.55118110236220474" header="0.31496062992125984" footer="0.31496062992125984"/>
  <pageSetup paperSize="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543EC-FA5E-4CF6-AE76-530068CF099C}">
  <dimension ref="A1:L17"/>
  <sheetViews>
    <sheetView workbookViewId="0">
      <selection activeCell="O11" sqref="O11"/>
    </sheetView>
  </sheetViews>
  <sheetFormatPr defaultRowHeight="18.75"/>
  <sheetData>
    <row r="1" spans="1:12" ht="25.5">
      <c r="A1" s="918" t="s">
        <v>788</v>
      </c>
      <c r="B1" s="918"/>
      <c r="C1" s="918"/>
      <c r="D1" s="918"/>
      <c r="E1" s="918"/>
      <c r="F1" s="918"/>
      <c r="G1" s="918"/>
      <c r="H1" s="918"/>
      <c r="I1" s="918"/>
      <c r="J1" s="918"/>
      <c r="K1" s="918"/>
      <c r="L1" s="918"/>
    </row>
    <row r="3" spans="1:12" ht="19.5">
      <c r="A3" s="269" t="s">
        <v>888</v>
      </c>
      <c r="B3" s="270"/>
      <c r="C3" s="268"/>
      <c r="D3" s="268"/>
      <c r="E3" s="268"/>
      <c r="F3" s="268"/>
      <c r="G3" s="268"/>
      <c r="H3" s="268"/>
      <c r="I3" s="268"/>
      <c r="J3" s="268"/>
      <c r="K3" s="268"/>
    </row>
    <row r="4" spans="1:12">
      <c r="A4" s="268"/>
      <c r="B4" s="268"/>
      <c r="C4" s="268"/>
      <c r="D4" s="268"/>
      <c r="E4" s="268"/>
      <c r="F4" s="268"/>
      <c r="G4" s="268"/>
      <c r="H4" s="268"/>
      <c r="I4" s="268"/>
      <c r="J4" s="268"/>
      <c r="K4" s="268"/>
    </row>
    <row r="5" spans="1:12" ht="55.5">
      <c r="A5" s="272" t="s">
        <v>101</v>
      </c>
      <c r="B5" s="272" t="s">
        <v>222</v>
      </c>
      <c r="C5" s="272" t="s">
        <v>102</v>
      </c>
      <c r="D5" s="272" t="s">
        <v>176</v>
      </c>
      <c r="E5" s="952" t="s">
        <v>178</v>
      </c>
      <c r="F5" s="953"/>
      <c r="G5" s="273" t="s">
        <v>790</v>
      </c>
      <c r="H5" s="272" t="s">
        <v>105</v>
      </c>
      <c r="I5" s="272" t="s">
        <v>106</v>
      </c>
      <c r="J5" s="272" t="s">
        <v>107</v>
      </c>
      <c r="K5" s="272" t="s">
        <v>108</v>
      </c>
    </row>
    <row r="6" spans="1:12">
      <c r="A6" s="928" t="s">
        <v>775</v>
      </c>
      <c r="B6" s="931" t="s">
        <v>179</v>
      </c>
      <c r="C6" s="946" t="s">
        <v>180</v>
      </c>
      <c r="D6" s="949" t="s">
        <v>286</v>
      </c>
      <c r="E6" s="274" t="s">
        <v>181</v>
      </c>
      <c r="F6" s="372" t="s">
        <v>182</v>
      </c>
      <c r="G6" s="937" t="s">
        <v>111</v>
      </c>
      <c r="H6" s="940" t="s">
        <v>183</v>
      </c>
      <c r="I6" s="943"/>
      <c r="J6" s="925" t="s">
        <v>791</v>
      </c>
      <c r="K6" s="922"/>
    </row>
    <row r="7" spans="1:12">
      <c r="A7" s="929"/>
      <c r="B7" s="932"/>
      <c r="C7" s="947"/>
      <c r="D7" s="950"/>
      <c r="E7" s="275" t="s">
        <v>184</v>
      </c>
      <c r="F7" s="373" t="s">
        <v>287</v>
      </c>
      <c r="G7" s="938"/>
      <c r="H7" s="941"/>
      <c r="I7" s="944"/>
      <c r="J7" s="926"/>
      <c r="K7" s="923"/>
    </row>
    <row r="8" spans="1:12" ht="39">
      <c r="A8" s="930"/>
      <c r="B8" s="933"/>
      <c r="C8" s="948"/>
      <c r="D8" s="951"/>
      <c r="E8" s="276" t="s">
        <v>185</v>
      </c>
      <c r="F8" s="374" t="s">
        <v>288</v>
      </c>
      <c r="G8" s="939"/>
      <c r="H8" s="942"/>
      <c r="I8" s="945"/>
      <c r="J8" s="927"/>
      <c r="K8" s="924"/>
    </row>
    <row r="9" spans="1:12">
      <c r="A9" s="928" t="s">
        <v>626</v>
      </c>
      <c r="B9" s="931" t="s">
        <v>289</v>
      </c>
      <c r="C9" s="946" t="s">
        <v>624</v>
      </c>
      <c r="D9" s="949" t="s">
        <v>889</v>
      </c>
      <c r="E9" s="274" t="s">
        <v>181</v>
      </c>
      <c r="F9" s="372" t="s">
        <v>290</v>
      </c>
      <c r="G9" s="937" t="s">
        <v>111</v>
      </c>
      <c r="H9" s="940" t="s">
        <v>289</v>
      </c>
      <c r="I9" s="943"/>
      <c r="J9" s="925" t="s">
        <v>791</v>
      </c>
      <c r="K9" s="922"/>
    </row>
    <row r="10" spans="1:12">
      <c r="A10" s="929"/>
      <c r="B10" s="932"/>
      <c r="C10" s="947"/>
      <c r="D10" s="950"/>
      <c r="E10" s="275" t="s">
        <v>184</v>
      </c>
      <c r="F10" s="373" t="s">
        <v>287</v>
      </c>
      <c r="G10" s="938"/>
      <c r="H10" s="941"/>
      <c r="I10" s="944"/>
      <c r="J10" s="926"/>
      <c r="K10" s="923"/>
    </row>
    <row r="11" spans="1:12" ht="39">
      <c r="A11" s="930"/>
      <c r="B11" s="933"/>
      <c r="C11" s="948"/>
      <c r="D11" s="951"/>
      <c r="E11" s="276" t="s">
        <v>185</v>
      </c>
      <c r="F11" s="374" t="s">
        <v>890</v>
      </c>
      <c r="G11" s="939"/>
      <c r="H11" s="942"/>
      <c r="I11" s="945"/>
      <c r="J11" s="927"/>
      <c r="K11" s="924"/>
    </row>
    <row r="12" spans="1:12">
      <c r="A12" s="928" t="s">
        <v>627</v>
      </c>
      <c r="B12" s="931" t="s">
        <v>777</v>
      </c>
      <c r="C12" s="934" t="s">
        <v>625</v>
      </c>
      <c r="D12" s="937" t="s">
        <v>891</v>
      </c>
      <c r="E12" s="274" t="s">
        <v>181</v>
      </c>
      <c r="F12" s="375" t="s">
        <v>892</v>
      </c>
      <c r="G12" s="937" t="s">
        <v>111</v>
      </c>
      <c r="H12" s="940" t="s">
        <v>893</v>
      </c>
      <c r="I12" s="943"/>
      <c r="J12" s="925" t="s">
        <v>791</v>
      </c>
      <c r="K12" s="922"/>
    </row>
    <row r="13" spans="1:12">
      <c r="A13" s="929"/>
      <c r="B13" s="932"/>
      <c r="C13" s="935"/>
      <c r="D13" s="938"/>
      <c r="E13" s="275" t="s">
        <v>184</v>
      </c>
      <c r="F13" s="277" t="s">
        <v>287</v>
      </c>
      <c r="G13" s="938"/>
      <c r="H13" s="941"/>
      <c r="I13" s="944"/>
      <c r="J13" s="926"/>
      <c r="K13" s="923"/>
    </row>
    <row r="14" spans="1:12" ht="39">
      <c r="A14" s="930"/>
      <c r="B14" s="933"/>
      <c r="C14" s="936"/>
      <c r="D14" s="939"/>
      <c r="E14" s="276" t="s">
        <v>185</v>
      </c>
      <c r="F14" s="376" t="s">
        <v>894</v>
      </c>
      <c r="G14" s="939"/>
      <c r="H14" s="942"/>
      <c r="I14" s="945"/>
      <c r="J14" s="927"/>
      <c r="K14" s="924"/>
    </row>
    <row r="15" spans="1:12">
      <c r="A15" s="928" t="s">
        <v>628</v>
      </c>
      <c r="B15" s="931" t="s">
        <v>179</v>
      </c>
      <c r="C15" s="934" t="s">
        <v>291</v>
      </c>
      <c r="D15" s="937" t="s">
        <v>286</v>
      </c>
      <c r="E15" s="274" t="s">
        <v>181</v>
      </c>
      <c r="F15" s="375">
        <v>14</v>
      </c>
      <c r="G15" s="937" t="s">
        <v>111</v>
      </c>
      <c r="H15" s="940" t="s">
        <v>292</v>
      </c>
      <c r="I15" s="943"/>
      <c r="J15" s="925" t="s">
        <v>791</v>
      </c>
      <c r="K15" s="922"/>
    </row>
    <row r="16" spans="1:12">
      <c r="A16" s="929"/>
      <c r="B16" s="932"/>
      <c r="C16" s="935"/>
      <c r="D16" s="938"/>
      <c r="E16" s="275" t="s">
        <v>184</v>
      </c>
      <c r="F16" s="277">
        <v>60</v>
      </c>
      <c r="G16" s="938"/>
      <c r="H16" s="941"/>
      <c r="I16" s="944"/>
      <c r="J16" s="926"/>
      <c r="K16" s="923"/>
    </row>
    <row r="17" spans="1:11" ht="39">
      <c r="A17" s="930"/>
      <c r="B17" s="933"/>
      <c r="C17" s="936"/>
      <c r="D17" s="939"/>
      <c r="E17" s="276" t="s">
        <v>185</v>
      </c>
      <c r="F17" s="376">
        <v>450</v>
      </c>
      <c r="G17" s="939"/>
      <c r="H17" s="942"/>
      <c r="I17" s="945"/>
      <c r="J17" s="927"/>
      <c r="K17" s="924"/>
    </row>
  </sheetData>
  <mergeCells count="38">
    <mergeCell ref="G6:G8"/>
    <mergeCell ref="E5:F5"/>
    <mergeCell ref="A6:A8"/>
    <mergeCell ref="B6:B8"/>
    <mergeCell ref="C6:C8"/>
    <mergeCell ref="D6:D8"/>
    <mergeCell ref="A9:A11"/>
    <mergeCell ref="B9:B11"/>
    <mergeCell ref="C9:C11"/>
    <mergeCell ref="D9:D11"/>
    <mergeCell ref="G9:G11"/>
    <mergeCell ref="I12:I14"/>
    <mergeCell ref="H6:H8"/>
    <mergeCell ref="I6:I8"/>
    <mergeCell ref="J6:J8"/>
    <mergeCell ref="K6:K8"/>
    <mergeCell ref="H9:H11"/>
    <mergeCell ref="B12:B14"/>
    <mergeCell ref="C12:C14"/>
    <mergeCell ref="D12:D14"/>
    <mergeCell ref="G12:G14"/>
    <mergeCell ref="H12:H14"/>
    <mergeCell ref="K15:K17"/>
    <mergeCell ref="A1:L1"/>
    <mergeCell ref="J12:J14"/>
    <mergeCell ref="K12:K14"/>
    <mergeCell ref="A15:A17"/>
    <mergeCell ref="B15:B17"/>
    <mergeCell ref="C15:C17"/>
    <mergeCell ref="D15:D17"/>
    <mergeCell ref="G15:G17"/>
    <mergeCell ref="H15:H17"/>
    <mergeCell ref="I15:I17"/>
    <mergeCell ref="J15:J17"/>
    <mergeCell ref="I9:I11"/>
    <mergeCell ref="J9:J11"/>
    <mergeCell ref="K9:K11"/>
    <mergeCell ref="A12:A14"/>
  </mergeCells>
  <phoneticPr fontId="2"/>
  <conditionalFormatting sqref="C6:D6 C9:D9">
    <cfRule type="cellIs" dxfId="2" priority="2" operator="equal">
      <formula>""</formula>
    </cfRule>
  </conditionalFormatting>
  <conditionalFormatting sqref="F12:F17">
    <cfRule type="cellIs" dxfId="1" priority="1" operator="equal">
      <formula>""</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9BBB-C3F9-462F-85B1-1DCBF095E3CB}">
  <sheetPr codeName="Sheet15">
    <pageSetUpPr fitToPage="1"/>
  </sheetPr>
  <dimension ref="A2:O15"/>
  <sheetViews>
    <sheetView workbookViewId="0">
      <selection activeCell="E19" sqref="E19"/>
    </sheetView>
  </sheetViews>
  <sheetFormatPr defaultColWidth="8.625" defaultRowHeight="18.75"/>
  <cols>
    <col min="1" max="1" width="11.875" style="12" customWidth="1"/>
    <col min="2" max="2" width="15.625" style="12" customWidth="1"/>
    <col min="3" max="3" width="13.125" style="12" customWidth="1"/>
    <col min="4" max="4" width="10.625" style="12" customWidth="1"/>
    <col min="5" max="5" width="14" style="12" bestFit="1" customWidth="1"/>
    <col min="6" max="6" width="16" style="12" customWidth="1"/>
    <col min="7" max="7" width="14.125" style="12" customWidth="1"/>
    <col min="8" max="8" width="41.75" style="12" bestFit="1" customWidth="1"/>
    <col min="9" max="9" width="12.625" style="12" customWidth="1"/>
    <col min="10" max="10" width="15.625" style="12" customWidth="1"/>
    <col min="11" max="11" width="24.25" style="12" customWidth="1"/>
    <col min="12" max="12" width="13.5" style="12" customWidth="1"/>
    <col min="13" max="13" width="21.625" style="12" customWidth="1"/>
    <col min="14" max="14" width="24.25" style="12" bestFit="1" customWidth="1"/>
    <col min="15" max="15" width="12.5" style="12" customWidth="1"/>
    <col min="16" max="16" width="19.75" style="12" customWidth="1"/>
    <col min="17" max="18" width="8.625" style="12"/>
    <col min="19" max="19" width="22.5" style="12" customWidth="1"/>
    <col min="20" max="20" width="8.625" style="12" customWidth="1"/>
    <col min="21" max="16384" width="8.625" style="12"/>
  </cols>
  <sheetData>
    <row r="2" spans="1:15" ht="25.5">
      <c r="A2" s="918" t="s">
        <v>788</v>
      </c>
      <c r="B2" s="918"/>
      <c r="C2" s="918"/>
      <c r="D2" s="918"/>
      <c r="E2" s="918"/>
      <c r="F2" s="918"/>
      <c r="G2" s="918"/>
      <c r="H2" s="918"/>
      <c r="I2" s="918"/>
      <c r="J2" s="918"/>
      <c r="K2" s="918"/>
      <c r="L2" s="918"/>
    </row>
    <row r="3" spans="1:15">
      <c r="A3" s="268"/>
      <c r="B3" s="268"/>
      <c r="C3" s="268"/>
      <c r="D3" s="268"/>
      <c r="E3" s="268"/>
      <c r="F3" s="268"/>
      <c r="G3" s="268"/>
      <c r="H3" s="268"/>
      <c r="I3" s="268"/>
      <c r="J3" s="268"/>
      <c r="K3" s="268"/>
      <c r="L3" s="268"/>
    </row>
    <row r="4" spans="1:15" ht="19.5">
      <c r="A4" s="269" t="s">
        <v>792</v>
      </c>
      <c r="B4" s="270"/>
      <c r="C4" s="268"/>
      <c r="D4" s="268"/>
      <c r="E4" s="268"/>
      <c r="F4" s="271" t="s">
        <v>789</v>
      </c>
      <c r="G4" s="268"/>
      <c r="H4" s="268"/>
      <c r="I4" s="268"/>
      <c r="J4" s="268"/>
      <c r="K4" s="268"/>
      <c r="L4" s="268"/>
    </row>
    <row r="5" spans="1:15">
      <c r="A5" s="268"/>
      <c r="B5" s="268"/>
      <c r="C5" s="268"/>
      <c r="D5" s="268"/>
      <c r="E5" s="268"/>
      <c r="F5" s="268"/>
      <c r="G5" s="268"/>
      <c r="H5" s="268"/>
      <c r="I5" s="268"/>
      <c r="J5" s="268"/>
      <c r="K5" s="268"/>
      <c r="L5" s="268"/>
    </row>
    <row r="6" spans="1:15" ht="27.75">
      <c r="A6" s="272" t="s">
        <v>101</v>
      </c>
      <c r="B6" s="272" t="s">
        <v>222</v>
      </c>
      <c r="C6" s="272" t="s">
        <v>102</v>
      </c>
      <c r="D6" s="278" t="s">
        <v>177</v>
      </c>
      <c r="E6" s="952" t="s">
        <v>178</v>
      </c>
      <c r="F6" s="953"/>
      <c r="G6" s="273" t="s">
        <v>790</v>
      </c>
      <c r="H6" s="272" t="s">
        <v>105</v>
      </c>
      <c r="I6" s="272" t="s">
        <v>106</v>
      </c>
      <c r="J6" s="272" t="s">
        <v>107</v>
      </c>
      <c r="K6" s="272" t="s">
        <v>108</v>
      </c>
      <c r="L6"/>
      <c r="M6" s="957" t="s">
        <v>294</v>
      </c>
      <c r="N6" s="958"/>
      <c r="O6" s="959"/>
    </row>
    <row r="7" spans="1:15">
      <c r="A7" s="928" t="s">
        <v>778</v>
      </c>
      <c r="B7" s="960" t="s">
        <v>187</v>
      </c>
      <c r="C7" s="946" t="s">
        <v>186</v>
      </c>
      <c r="D7" s="922" t="s">
        <v>293</v>
      </c>
      <c r="E7" s="274" t="s">
        <v>181</v>
      </c>
      <c r="F7" s="279">
        <v>14.5</v>
      </c>
      <c r="G7" s="937" t="s">
        <v>111</v>
      </c>
      <c r="H7" s="940" t="s">
        <v>187</v>
      </c>
      <c r="I7" s="943"/>
      <c r="J7" s="925" t="s">
        <v>791</v>
      </c>
      <c r="K7" s="963" t="s">
        <v>793</v>
      </c>
      <c r="L7"/>
      <c r="M7" s="954" t="s">
        <v>187</v>
      </c>
      <c r="N7" s="118" t="s">
        <v>215</v>
      </c>
      <c r="O7" s="16">
        <v>4.95</v>
      </c>
    </row>
    <row r="8" spans="1:15">
      <c r="A8" s="929"/>
      <c r="B8" s="961"/>
      <c r="C8" s="947"/>
      <c r="D8" s="923"/>
      <c r="E8" s="275" t="s">
        <v>184</v>
      </c>
      <c r="F8" s="277">
        <v>80</v>
      </c>
      <c r="G8" s="938"/>
      <c r="H8" s="941"/>
      <c r="I8" s="944"/>
      <c r="J8" s="926"/>
      <c r="K8" s="964"/>
      <c r="L8"/>
      <c r="M8" s="955"/>
      <c r="N8" s="118" t="s">
        <v>295</v>
      </c>
      <c r="O8" s="16">
        <v>4.95</v>
      </c>
    </row>
    <row r="9" spans="1:15" ht="19.5">
      <c r="A9" s="930"/>
      <c r="B9" s="962"/>
      <c r="C9" s="948"/>
      <c r="D9" s="924"/>
      <c r="E9" s="276" t="s">
        <v>185</v>
      </c>
      <c r="F9" s="280">
        <v>630</v>
      </c>
      <c r="G9" s="939"/>
      <c r="H9" s="942"/>
      <c r="I9" s="945"/>
      <c r="J9" s="927"/>
      <c r="K9" s="965"/>
      <c r="L9"/>
      <c r="M9" s="955"/>
      <c r="N9" s="118" t="s">
        <v>296</v>
      </c>
      <c r="O9" s="16">
        <v>4.95</v>
      </c>
    </row>
    <row r="10" spans="1:15">
      <c r="A10" s="928" t="s">
        <v>794</v>
      </c>
      <c r="B10" s="960" t="s">
        <v>187</v>
      </c>
      <c r="C10" s="946" t="s">
        <v>774</v>
      </c>
      <c r="D10" s="922" t="s">
        <v>293</v>
      </c>
      <c r="E10" s="274" t="s">
        <v>181</v>
      </c>
      <c r="F10" s="279">
        <v>16</v>
      </c>
      <c r="G10" s="937" t="s">
        <v>795</v>
      </c>
      <c r="H10" s="940" t="s">
        <v>187</v>
      </c>
      <c r="I10" s="943"/>
      <c r="J10" s="925" t="s">
        <v>791</v>
      </c>
      <c r="K10" s="963" t="s">
        <v>796</v>
      </c>
      <c r="L10"/>
      <c r="M10" s="955"/>
      <c r="N10" s="118" t="s">
        <v>797</v>
      </c>
      <c r="O10" s="16">
        <v>4.95</v>
      </c>
    </row>
    <row r="11" spans="1:15">
      <c r="A11" s="929"/>
      <c r="B11" s="961"/>
      <c r="C11" s="947"/>
      <c r="D11" s="923"/>
      <c r="E11" s="275" t="s">
        <v>184</v>
      </c>
      <c r="F11" s="277">
        <v>80</v>
      </c>
      <c r="G11" s="938"/>
      <c r="H11" s="941"/>
      <c r="I11" s="944"/>
      <c r="J11" s="926"/>
      <c r="K11" s="964"/>
      <c r="L11"/>
      <c r="M11" s="955"/>
      <c r="N11" s="118" t="s">
        <v>798</v>
      </c>
      <c r="O11" s="16">
        <v>4.95</v>
      </c>
    </row>
    <row r="12" spans="1:15" ht="19.5">
      <c r="A12" s="930"/>
      <c r="B12" s="962"/>
      <c r="C12" s="948"/>
      <c r="D12" s="924"/>
      <c r="E12" s="276" t="s">
        <v>185</v>
      </c>
      <c r="F12" s="280">
        <v>630</v>
      </c>
      <c r="G12" s="939"/>
      <c r="H12" s="942"/>
      <c r="I12" s="945"/>
      <c r="J12" s="927"/>
      <c r="K12" s="965"/>
      <c r="L12"/>
      <c r="M12" s="955"/>
      <c r="N12" s="118" t="s">
        <v>799</v>
      </c>
      <c r="O12" s="16">
        <v>4.95</v>
      </c>
    </row>
    <row r="13" spans="1:15">
      <c r="M13" s="955"/>
      <c r="N13" s="118" t="s">
        <v>800</v>
      </c>
      <c r="O13" s="16">
        <v>4.95</v>
      </c>
    </row>
    <row r="14" spans="1:15">
      <c r="M14" s="955"/>
      <c r="N14" s="118" t="s">
        <v>801</v>
      </c>
      <c r="O14" s="16">
        <v>4.95</v>
      </c>
    </row>
    <row r="15" spans="1:15">
      <c r="M15" s="956"/>
      <c r="N15" s="118" t="s">
        <v>802</v>
      </c>
      <c r="O15" s="16">
        <v>4.95</v>
      </c>
    </row>
  </sheetData>
  <sheetProtection selectLockedCells="1"/>
  <mergeCells count="22">
    <mergeCell ref="K7:K9"/>
    <mergeCell ref="D7:D9"/>
    <mergeCell ref="G7:G9"/>
    <mergeCell ref="H7:H9"/>
    <mergeCell ref="I7:I9"/>
    <mergeCell ref="J7:J9"/>
    <mergeCell ref="A2:L2"/>
    <mergeCell ref="E6:F6"/>
    <mergeCell ref="M7:M15"/>
    <mergeCell ref="M6:O6"/>
    <mergeCell ref="A10:A12"/>
    <mergeCell ref="B10:B12"/>
    <mergeCell ref="C10:C12"/>
    <mergeCell ref="D10:D12"/>
    <mergeCell ref="G10:G12"/>
    <mergeCell ref="H10:H12"/>
    <mergeCell ref="I10:I12"/>
    <mergeCell ref="J10:J12"/>
    <mergeCell ref="K10:K12"/>
    <mergeCell ref="A7:A9"/>
    <mergeCell ref="B7:B9"/>
    <mergeCell ref="C7:C9"/>
  </mergeCells>
  <phoneticPr fontId="2"/>
  <conditionalFormatting sqref="C7 F7:F12 C10">
    <cfRule type="cellIs" dxfId="0" priority="1" operator="equal">
      <formula>""</formula>
    </cfRule>
  </conditionalFormatting>
  <pageMargins left="0.39370078740157483" right="0.39370078740157483" top="0.55118110236220474" bottom="0.55118110236220474" header="0.31496062992125984" footer="0.31496062992125984"/>
  <pageSetup paperSize="9" scale="49"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226D8-C05D-4DC7-98DE-3B3B65EB7AA0}">
  <sheetPr codeName="Sheet3">
    <tabColor rgb="FFFFC000"/>
  </sheetPr>
  <dimension ref="A1:O59"/>
  <sheetViews>
    <sheetView zoomScale="85" zoomScaleNormal="85" workbookViewId="0">
      <selection activeCell="F3" sqref="F3"/>
    </sheetView>
  </sheetViews>
  <sheetFormatPr defaultColWidth="8.625" defaultRowHeight="30" customHeight="1"/>
  <cols>
    <col min="1" max="1" width="3.625" style="44" customWidth="1"/>
    <col min="2" max="2" width="8.625" style="44"/>
    <col min="3" max="3" width="10.125" style="125" customWidth="1"/>
    <col min="4" max="4" width="24.5" style="125" customWidth="1"/>
    <col min="5" max="5" width="12" style="126" bestFit="1" customWidth="1"/>
    <col min="6" max="6" width="30.625" style="45" customWidth="1"/>
    <col min="7" max="10" width="30.625" style="65" customWidth="1"/>
    <col min="11" max="11" width="14.25" style="44" customWidth="1"/>
    <col min="12" max="12" width="19.25" style="44" customWidth="1"/>
    <col min="13" max="13" width="9.125" style="44" bestFit="1" customWidth="1"/>
    <col min="14" max="16384" width="8.625" style="44"/>
  </cols>
  <sheetData>
    <row r="1" spans="1:15" ht="30" customHeight="1" thickBot="1">
      <c r="A1" s="120"/>
      <c r="B1" s="124"/>
      <c r="F1" s="46"/>
    </row>
    <row r="2" spans="1:15" ht="27.75" customHeight="1" thickBot="1">
      <c r="F2" s="127">
        <v>1</v>
      </c>
      <c r="G2" s="128">
        <v>2</v>
      </c>
      <c r="H2" s="128">
        <v>3</v>
      </c>
      <c r="I2" s="128">
        <v>4</v>
      </c>
      <c r="J2" s="129">
        <v>5</v>
      </c>
      <c r="K2" s="130" t="s">
        <v>207</v>
      </c>
      <c r="L2" s="130" t="s">
        <v>191</v>
      </c>
    </row>
    <row r="3" spans="1:15" ht="30" customHeight="1">
      <c r="B3" s="433" t="s">
        <v>28</v>
      </c>
      <c r="C3" s="436" t="s">
        <v>20</v>
      </c>
      <c r="D3" s="437"/>
      <c r="E3" s="131" t="s">
        <v>87</v>
      </c>
      <c r="F3" s="390"/>
      <c r="G3" s="391"/>
      <c r="H3" s="392"/>
      <c r="I3" s="393"/>
      <c r="J3" s="394"/>
      <c r="K3" s="440">
        <f>(F3*F4)+(G3*G4)+(H3*H4)+(I3*I4)+(J3*J4)</f>
        <v>0</v>
      </c>
      <c r="L3" s="451">
        <f>ROUND(K3/1000,2)</f>
        <v>0</v>
      </c>
    </row>
    <row r="4" spans="1:15" ht="30" customHeight="1" thickBot="1">
      <c r="B4" s="434"/>
      <c r="C4" s="438"/>
      <c r="D4" s="439"/>
      <c r="E4" s="132" t="s">
        <v>79</v>
      </c>
      <c r="F4" s="26"/>
      <c r="G4" s="306"/>
      <c r="H4" s="26"/>
      <c r="I4" s="340"/>
      <c r="J4" s="341"/>
      <c r="K4" s="441"/>
      <c r="L4" s="452"/>
      <c r="N4" s="133"/>
      <c r="O4" s="134"/>
    </row>
    <row r="5" spans="1:15" ht="30" customHeight="1" thickBot="1">
      <c r="B5" s="434"/>
      <c r="C5" s="453" t="s">
        <v>378</v>
      </c>
      <c r="D5" s="454"/>
      <c r="E5" s="131" t="s">
        <v>2</v>
      </c>
      <c r="F5" s="316"/>
      <c r="G5" s="316"/>
      <c r="H5" s="316"/>
      <c r="I5" s="316"/>
      <c r="J5" s="316"/>
      <c r="K5" s="510">
        <f>(F8*F9)+(G8*G9)+(H8*H9)+(I8*I9)+(J8*J9)</f>
        <v>0</v>
      </c>
      <c r="L5" s="445">
        <f>ROUND(K5/1000,2)</f>
        <v>0</v>
      </c>
    </row>
    <row r="6" spans="1:15" ht="30" customHeight="1" thickBot="1">
      <c r="B6" s="434"/>
      <c r="C6" s="455"/>
      <c r="D6" s="456"/>
      <c r="E6" s="135" t="s">
        <v>1</v>
      </c>
      <c r="F6" s="317"/>
      <c r="G6" s="90"/>
      <c r="H6" s="338"/>
      <c r="I6" s="90"/>
      <c r="J6" s="342"/>
      <c r="K6" s="510"/>
      <c r="L6" s="445"/>
    </row>
    <row r="7" spans="1:15" ht="30" customHeight="1" thickBot="1">
      <c r="B7" s="434"/>
      <c r="C7" s="455"/>
      <c r="D7" s="456"/>
      <c r="E7" s="135" t="s">
        <v>300</v>
      </c>
      <c r="F7" s="136" t="str">
        <f>IFERROR(VLOOKUP(F$6,リスト!$AQ$4:$AT$66,4,0),"")</f>
        <v/>
      </c>
      <c r="G7" s="332" t="str">
        <f>IFERROR(VLOOKUP(G$6,リスト!$AQ$4:$AT$66,4,0),"")</f>
        <v/>
      </c>
      <c r="H7" s="307" t="str">
        <f>IFERROR(VLOOKUP(H$6,リスト!$AQ$4:$AT$66,4,0),"")</f>
        <v/>
      </c>
      <c r="I7" s="332" t="str">
        <f>IFERROR(VLOOKUP(I$6,リスト!$AQ$4:$AT$66,4,0),"")</f>
        <v/>
      </c>
      <c r="J7" s="343" t="str">
        <f>IFERROR(VLOOKUP(J$6,リスト!$AQ$4:$AT$66,4,0),"")</f>
        <v/>
      </c>
      <c r="K7" s="510"/>
      <c r="L7" s="446"/>
    </row>
    <row r="8" spans="1:15" ht="30" customHeight="1" thickBot="1">
      <c r="B8" s="434"/>
      <c r="C8" s="455"/>
      <c r="D8" s="456"/>
      <c r="E8" s="137" t="s">
        <v>87</v>
      </c>
      <c r="F8" s="299">
        <f>IFERROR(VLOOKUP(F$6,リスト!$AQ$4:$AT$66,2,0),0)</f>
        <v>0</v>
      </c>
      <c r="G8" s="333">
        <f>IFERROR(VLOOKUP(G$6,リスト!$AQ$4:$AT$66,2,0),0)</f>
        <v>0</v>
      </c>
      <c r="H8" s="308">
        <f>IFERROR(VLOOKUP(H$6,リスト!$AQ$4:$AT$66,2,0),0)</f>
        <v>0</v>
      </c>
      <c r="I8" s="333">
        <f>IFERROR(VLOOKUP(I$6,リスト!$AQ$4:$AT$66,2,0),0)</f>
        <v>0</v>
      </c>
      <c r="J8" s="344">
        <f>IFERROR(VLOOKUP(J$6,リスト!$AQ$4:$AT$66,2,0),0)</f>
        <v>0</v>
      </c>
      <c r="K8" s="510"/>
      <c r="L8" s="446"/>
    </row>
    <row r="9" spans="1:15" ht="30" customHeight="1" thickBot="1">
      <c r="B9" s="434"/>
      <c r="C9" s="457"/>
      <c r="D9" s="458"/>
      <c r="E9" s="132" t="s">
        <v>79</v>
      </c>
      <c r="F9" s="318"/>
      <c r="G9" s="92"/>
      <c r="H9" s="312"/>
      <c r="I9" s="92"/>
      <c r="J9" s="345"/>
      <c r="K9" s="510"/>
      <c r="L9" s="445"/>
    </row>
    <row r="10" spans="1:15" ht="30" customHeight="1" thickBot="1">
      <c r="B10" s="434"/>
      <c r="C10" s="453" t="s">
        <v>377</v>
      </c>
      <c r="D10" s="454"/>
      <c r="E10" s="131" t="s">
        <v>2</v>
      </c>
      <c r="F10" s="316"/>
      <c r="G10" s="316"/>
      <c r="H10" s="316"/>
      <c r="I10" s="316"/>
      <c r="J10" s="316"/>
      <c r="K10" s="510">
        <f>(F13*F14)+(G13*G14)+(H13*H14)+(I13*I14)+(J13*J14)</f>
        <v>0</v>
      </c>
      <c r="L10" s="445">
        <f>ROUND(K10/1000,2)</f>
        <v>0</v>
      </c>
    </row>
    <row r="11" spans="1:15" ht="30" customHeight="1" thickBot="1">
      <c r="B11" s="434"/>
      <c r="C11" s="455"/>
      <c r="D11" s="456"/>
      <c r="E11" s="135" t="s">
        <v>1</v>
      </c>
      <c r="F11" s="317"/>
      <c r="G11" s="90"/>
      <c r="H11" s="338"/>
      <c r="I11" s="90"/>
      <c r="J11" s="342"/>
      <c r="K11" s="510"/>
      <c r="L11" s="445"/>
    </row>
    <row r="12" spans="1:15" ht="30" customHeight="1" thickBot="1">
      <c r="B12" s="434"/>
      <c r="C12" s="455"/>
      <c r="D12" s="456"/>
      <c r="E12" s="135" t="s">
        <v>300</v>
      </c>
      <c r="F12" s="136" t="str">
        <f>IFERROR(VLOOKUP(F$11,リスト!$AV$4:$AY$39,4,0),"")</f>
        <v/>
      </c>
      <c r="G12" s="332" t="str">
        <f>IFERROR(VLOOKUP(G$11,リスト!$AV$4:$AY$39,4,0),"")</f>
        <v/>
      </c>
      <c r="H12" s="307" t="str">
        <f>IFERROR(VLOOKUP(H$11,リスト!$AV$4:$AY$39,4,0),"")</f>
        <v/>
      </c>
      <c r="I12" s="332" t="str">
        <f>IFERROR(VLOOKUP(I$11,リスト!$AV$4:$AY$39,4,0),"")</f>
        <v/>
      </c>
      <c r="J12" s="343" t="str">
        <f>IFERROR(VLOOKUP(J$11,リスト!$AV$4:$AY$39,4,0),"")</f>
        <v/>
      </c>
      <c r="K12" s="510"/>
      <c r="L12" s="446"/>
    </row>
    <row r="13" spans="1:15" ht="30" customHeight="1" thickBot="1">
      <c r="B13" s="434"/>
      <c r="C13" s="455"/>
      <c r="D13" s="456"/>
      <c r="E13" s="137" t="s">
        <v>78</v>
      </c>
      <c r="F13" s="138">
        <f>IFERROR(VLOOKUP(F$11,リスト!$AV$4:$AY$39,2,0),0)</f>
        <v>0</v>
      </c>
      <c r="G13" s="334">
        <f>IFERROR(VLOOKUP(G$11,リスト!$AV$4:$AY$39,2,0),0)</f>
        <v>0</v>
      </c>
      <c r="H13" s="309">
        <f>IFERROR(VLOOKUP(H$11,リスト!$AV$4:$AY$39,2,0),0)</f>
        <v>0</v>
      </c>
      <c r="I13" s="334">
        <f>IFERROR(VLOOKUP(I$11,リスト!$AV$4:$AY$39,2,0),0)</f>
        <v>0</v>
      </c>
      <c r="J13" s="346">
        <f>IFERROR(VLOOKUP(J$11,リスト!$AV$4:$AY$39,2,0),0)</f>
        <v>0</v>
      </c>
      <c r="K13" s="510"/>
      <c r="L13" s="446"/>
    </row>
    <row r="14" spans="1:15" ht="30" customHeight="1" thickBot="1">
      <c r="B14" s="434"/>
      <c r="C14" s="457"/>
      <c r="D14" s="458"/>
      <c r="E14" s="139" t="s">
        <v>79</v>
      </c>
      <c r="F14" s="22"/>
      <c r="G14" s="19"/>
      <c r="H14" s="310"/>
      <c r="I14" s="19"/>
      <c r="J14" s="347"/>
      <c r="K14" s="510"/>
      <c r="L14" s="445"/>
    </row>
    <row r="15" spans="1:15" ht="30" customHeight="1" thickBot="1">
      <c r="B15" s="434"/>
      <c r="C15" s="453" t="s">
        <v>379</v>
      </c>
      <c r="D15" s="454"/>
      <c r="E15" s="131" t="s">
        <v>2</v>
      </c>
      <c r="F15" s="316"/>
      <c r="G15" s="316"/>
      <c r="H15" s="316"/>
      <c r="I15" s="316"/>
      <c r="J15" s="316"/>
      <c r="K15" s="510">
        <f>(F18*F19)+(G18*G19)+(H18*H19)+(I18*I19)+(J18*J19)</f>
        <v>0</v>
      </c>
      <c r="L15" s="445">
        <f>ROUND(K15/1000,2)</f>
        <v>0</v>
      </c>
    </row>
    <row r="16" spans="1:15" ht="30" customHeight="1" thickBot="1">
      <c r="B16" s="434"/>
      <c r="C16" s="455"/>
      <c r="D16" s="456"/>
      <c r="E16" s="135" t="s">
        <v>1</v>
      </c>
      <c r="F16" s="317"/>
      <c r="G16" s="90"/>
      <c r="H16" s="338"/>
      <c r="I16" s="90"/>
      <c r="J16" s="342"/>
      <c r="K16" s="510"/>
      <c r="L16" s="445"/>
    </row>
    <row r="17" spans="2:14" ht="30" customHeight="1" thickBot="1">
      <c r="B17" s="434"/>
      <c r="C17" s="455"/>
      <c r="D17" s="456"/>
      <c r="E17" s="135" t="s">
        <v>300</v>
      </c>
      <c r="F17" s="136" t="str">
        <f>IFERROR(VLOOKUP(F$16,リスト!$BA$4:$BD$101,4,0),"")</f>
        <v/>
      </c>
      <c r="G17" s="332" t="str">
        <f>IFERROR(VLOOKUP(G$16,リスト!$BA$4:$BD$101,4,0),"")</f>
        <v/>
      </c>
      <c r="H17" s="307" t="str">
        <f>IFERROR(VLOOKUP(H$16,リスト!$BA$4:$BD$101,4,0),"")</f>
        <v/>
      </c>
      <c r="I17" s="332" t="str">
        <f>IFERROR(VLOOKUP(I$16,リスト!$BA$4:$BD$101,4,0),"")</f>
        <v/>
      </c>
      <c r="J17" s="343" t="str">
        <f>IFERROR(VLOOKUP(J$16,リスト!$BA$4:$BD$101,4,0),"")</f>
        <v/>
      </c>
      <c r="K17" s="510"/>
      <c r="L17" s="446"/>
    </row>
    <row r="18" spans="2:14" ht="30" customHeight="1" thickBot="1">
      <c r="B18" s="434"/>
      <c r="C18" s="455"/>
      <c r="D18" s="456"/>
      <c r="E18" s="137" t="s">
        <v>78</v>
      </c>
      <c r="F18" s="138">
        <f>IFERROR(VLOOKUP(F$16,リスト!$BA$4:$BD$101,2,0),0)</f>
        <v>0</v>
      </c>
      <c r="G18" s="309">
        <f>IFERROR(VLOOKUP(G$16,リスト!$BA$4:$BD$101,2,0),0)</f>
        <v>0</v>
      </c>
      <c r="H18" s="138">
        <f>IFERROR(VLOOKUP(H$16,リスト!$BA$4:$BD$101,2,0),0)</f>
        <v>0</v>
      </c>
      <c r="I18" s="334">
        <f>IFERROR(VLOOKUP(I$16,リスト!$BA$4:$BD$101,2,0),0)</f>
        <v>0</v>
      </c>
      <c r="J18" s="346">
        <f>IFERROR(VLOOKUP(J$16,リスト!$BA$4:$BD$101,2,0),0)</f>
        <v>0</v>
      </c>
      <c r="K18" s="510"/>
      <c r="L18" s="446"/>
    </row>
    <row r="19" spans="2:14" ht="30" customHeight="1" thickBot="1">
      <c r="B19" s="435"/>
      <c r="C19" s="457"/>
      <c r="D19" s="458"/>
      <c r="E19" s="139" t="s">
        <v>79</v>
      </c>
      <c r="F19" s="22"/>
      <c r="G19" s="310"/>
      <c r="H19" s="19"/>
      <c r="I19" s="19"/>
      <c r="J19" s="347"/>
      <c r="K19" s="510"/>
      <c r="L19" s="445"/>
    </row>
    <row r="20" spans="2:14" ht="30" customHeight="1">
      <c r="B20" s="433" t="s">
        <v>29</v>
      </c>
      <c r="C20" s="474" t="s">
        <v>382</v>
      </c>
      <c r="D20" s="470" t="s">
        <v>21</v>
      </c>
      <c r="E20" s="471"/>
      <c r="F20" s="319" t="s">
        <v>952</v>
      </c>
      <c r="G20" s="140"/>
      <c r="H20" s="339"/>
      <c r="I20" s="140"/>
      <c r="J20" s="140"/>
      <c r="K20" s="79"/>
      <c r="L20" s="141"/>
    </row>
    <row r="21" spans="2:14" ht="30" customHeight="1" thickBot="1">
      <c r="B21" s="434"/>
      <c r="C21" s="475"/>
      <c r="D21" s="463" t="s">
        <v>81</v>
      </c>
      <c r="E21" s="464"/>
      <c r="F21" s="355"/>
      <c r="K21" s="79"/>
      <c r="L21" s="141"/>
    </row>
    <row r="22" spans="2:14" ht="30" customHeight="1" thickTop="1">
      <c r="B22" s="434"/>
      <c r="C22" s="475"/>
      <c r="D22" s="472" t="s">
        <v>380</v>
      </c>
      <c r="E22" s="142" t="s">
        <v>2</v>
      </c>
      <c r="F22" s="356"/>
      <c r="G22" s="356"/>
      <c r="H22" s="356"/>
      <c r="I22" s="356"/>
      <c r="J22" s="356"/>
      <c r="K22" s="440">
        <f>IFERROR(((F25*F26)+(G25*G26)+(H25*H26)+(I25*I26)+(J25*J26))*1000,"-")</f>
        <v>0</v>
      </c>
      <c r="L22" s="442">
        <f>IFERROR(ROUND(K22/1000,2),0)</f>
        <v>0</v>
      </c>
    </row>
    <row r="23" spans="2:14" ht="30" customHeight="1">
      <c r="B23" s="434"/>
      <c r="C23" s="475"/>
      <c r="D23" s="456"/>
      <c r="E23" s="143" t="s">
        <v>1</v>
      </c>
      <c r="F23" s="317"/>
      <c r="G23" s="90"/>
      <c r="H23" s="338"/>
      <c r="I23" s="90"/>
      <c r="J23" s="342"/>
      <c r="K23" s="459"/>
      <c r="L23" s="447"/>
      <c r="M23" s="144"/>
      <c r="N23" s="144"/>
    </row>
    <row r="24" spans="2:14" ht="30" customHeight="1">
      <c r="B24" s="434"/>
      <c r="C24" s="475"/>
      <c r="D24" s="456"/>
      <c r="E24" s="143" t="s">
        <v>300</v>
      </c>
      <c r="F24" s="136" t="str">
        <f>IFERROR(VLOOKUP(F$23,リスト!$AH$4:$AK$7,4,0)," ")</f>
        <v xml:space="preserve"> </v>
      </c>
      <c r="G24" s="332" t="str">
        <f>IFERROR(VLOOKUP(G$23,リスト!$AH$4:$AK$7,4,0)," ")</f>
        <v xml:space="preserve"> </v>
      </c>
      <c r="H24" s="307" t="str">
        <f>IFERROR(VLOOKUP(H$23,リスト!$AH$4:$AK$7,4,0)," ")</f>
        <v xml:space="preserve"> </v>
      </c>
      <c r="I24" s="332" t="str">
        <f>IFERROR(VLOOKUP(I$23,リスト!$AH$4:$AK$7,4,0)," ")</f>
        <v xml:space="preserve"> </v>
      </c>
      <c r="J24" s="343" t="str">
        <f>IFERROR(VLOOKUP(J$23,リスト!$AH$4:$AK$7,4,0)," ")</f>
        <v xml:space="preserve"> </v>
      </c>
      <c r="K24" s="459"/>
      <c r="L24" s="448"/>
      <c r="M24" s="144"/>
      <c r="N24" s="144"/>
    </row>
    <row r="25" spans="2:14" ht="30" customHeight="1">
      <c r="B25" s="434"/>
      <c r="C25" s="475"/>
      <c r="D25" s="456"/>
      <c r="E25" s="137" t="s">
        <v>85</v>
      </c>
      <c r="F25" s="145">
        <f>IFERROR(VLOOKUP(F$23,リスト!$AH$4:$AK$7,2,0),0)</f>
        <v>0</v>
      </c>
      <c r="G25" s="335">
        <f>IFERROR(VLOOKUP(G$23,リスト!$AH$4:$AK$7,2,0),0)</f>
        <v>0</v>
      </c>
      <c r="H25" s="311">
        <f>IFERROR(VLOOKUP(H$23,リスト!$AH$4:$AK$7,2,0),0)</f>
        <v>0</v>
      </c>
      <c r="I25" s="335">
        <f>IFERROR(VLOOKUP(I$23,リスト!$AH$4:$AK$7,2,0),0)</f>
        <v>0</v>
      </c>
      <c r="J25" s="348">
        <f>IFERROR(VLOOKUP(J$23,リスト!$AH$4:$AK$7,2,0),0)</f>
        <v>0</v>
      </c>
      <c r="K25" s="459"/>
      <c r="L25" s="448"/>
    </row>
    <row r="26" spans="2:14" ht="30" customHeight="1" thickBot="1">
      <c r="B26" s="434"/>
      <c r="C26" s="475"/>
      <c r="D26" s="456"/>
      <c r="E26" s="146" t="s">
        <v>80</v>
      </c>
      <c r="F26" s="320"/>
      <c r="G26" s="41"/>
      <c r="H26" s="310"/>
      <c r="I26" s="41"/>
      <c r="J26" s="349"/>
      <c r="K26" s="441"/>
      <c r="L26" s="449"/>
    </row>
    <row r="27" spans="2:14" ht="30" customHeight="1">
      <c r="B27" s="434"/>
      <c r="C27" s="475"/>
      <c r="D27" s="477" t="s">
        <v>381</v>
      </c>
      <c r="E27" s="147" t="s">
        <v>2</v>
      </c>
      <c r="F27" s="316"/>
      <c r="G27" s="316"/>
      <c r="H27" s="316"/>
      <c r="I27" s="316"/>
      <c r="J27" s="316"/>
      <c r="K27" s="440">
        <f>IFERROR(((F30*F31)+(G30*G31)+(H30*H31)+(I30*I31)+(J30*J31))*1000,"-")</f>
        <v>0</v>
      </c>
      <c r="L27" s="442">
        <f>IFERROR(ROUND(K27/1000,2),"-")</f>
        <v>0</v>
      </c>
    </row>
    <row r="28" spans="2:14" ht="30" customHeight="1">
      <c r="B28" s="434"/>
      <c r="C28" s="475"/>
      <c r="D28" s="473"/>
      <c r="E28" s="143" t="s">
        <v>1</v>
      </c>
      <c r="F28" s="317"/>
      <c r="G28" s="90"/>
      <c r="H28" s="90"/>
      <c r="I28" s="90"/>
      <c r="J28" s="342"/>
      <c r="K28" s="459"/>
      <c r="L28" s="447"/>
      <c r="M28" s="144"/>
      <c r="N28" s="144"/>
    </row>
    <row r="29" spans="2:14" ht="30" customHeight="1">
      <c r="B29" s="434"/>
      <c r="C29" s="475"/>
      <c r="D29" s="473"/>
      <c r="E29" s="143" t="s">
        <v>300</v>
      </c>
      <c r="F29" s="136" t="str">
        <f>IFERROR(VLOOKUP(F$28,リスト!$AL$4:$AO$5,4,0),"")</f>
        <v/>
      </c>
      <c r="G29" s="332" t="str">
        <f>IFERROR(VLOOKUP(G$28,リスト!$AL$4:$AO$5,4,0),"")</f>
        <v/>
      </c>
      <c r="H29" s="332" t="str">
        <f>IFERROR(VLOOKUP(H$28,リスト!$AL$4:$AO$5,4,0),"")</f>
        <v/>
      </c>
      <c r="I29" s="332" t="str">
        <f>IFERROR(VLOOKUP(I$28,リスト!$AL$4:$AO$5,4,0),"")</f>
        <v/>
      </c>
      <c r="J29" s="343" t="str">
        <f>IFERROR(VLOOKUP(J$28,リスト!$AL$4:$AO$5,4,0),"")</f>
        <v/>
      </c>
      <c r="K29" s="459"/>
      <c r="L29" s="448"/>
      <c r="M29" s="144"/>
      <c r="N29" s="144"/>
    </row>
    <row r="30" spans="2:14" ht="20.45" hidden="1" customHeight="1">
      <c r="B30" s="434"/>
      <c r="C30" s="475"/>
      <c r="D30" s="473"/>
      <c r="E30" s="137" t="s">
        <v>85</v>
      </c>
      <c r="F30" s="145">
        <f>IFERROR(VLOOKUP(F$28,リスト!$AL$4:$AO$21,2,0),0)</f>
        <v>0</v>
      </c>
      <c r="G30" s="335">
        <f>IFERROR(VLOOKUP(G$28,リスト!$AL$4:$AO$21,2,0),0)</f>
        <v>0</v>
      </c>
      <c r="H30" s="335">
        <f>IFERROR(VLOOKUP(H$28,リスト!$AL$4:$AO$21,2,0),0)</f>
        <v>0</v>
      </c>
      <c r="I30" s="335">
        <f>IFERROR(VLOOKUP(I$28,リスト!$AL$4:$AO$21,2,0),0)</f>
        <v>0</v>
      </c>
      <c r="J30" s="348">
        <f>IFERROR(VLOOKUP(J$28,リスト!$AL$4:$AO$21,2,0),0)</f>
        <v>0</v>
      </c>
      <c r="K30" s="459"/>
      <c r="L30" s="448"/>
    </row>
    <row r="31" spans="2:14" ht="30" customHeight="1">
      <c r="B31" s="434"/>
      <c r="C31" s="475"/>
      <c r="D31" s="478"/>
      <c r="E31" s="132" t="s">
        <v>80</v>
      </c>
      <c r="F31" s="318"/>
      <c r="G31" s="92"/>
      <c r="H31" s="92"/>
      <c r="I31" s="92"/>
      <c r="J31" s="345"/>
      <c r="K31" s="511"/>
      <c r="L31" s="450"/>
    </row>
    <row r="32" spans="2:14" ht="30" customHeight="1">
      <c r="B32" s="434"/>
      <c r="C32" s="475"/>
      <c r="D32" s="473" t="s">
        <v>216</v>
      </c>
      <c r="E32" s="148" t="s">
        <v>1</v>
      </c>
      <c r="F32" s="91"/>
      <c r="G32" s="336"/>
      <c r="H32" s="336"/>
      <c r="I32" s="336"/>
      <c r="J32" s="350"/>
      <c r="K32" s="459">
        <f>IFERROR(((F33*F34)+(G33*G34)+(H33*H34)+(I33*I34)+(J33*J34))*1000,"-")</f>
        <v>0</v>
      </c>
      <c r="L32" s="447">
        <f>ROUND(K32/1000,2)</f>
        <v>0</v>
      </c>
    </row>
    <row r="33" spans="2:12" ht="30" customHeight="1">
      <c r="B33" s="434"/>
      <c r="C33" s="475"/>
      <c r="D33" s="473"/>
      <c r="E33" s="137" t="s">
        <v>213</v>
      </c>
      <c r="F33" s="149">
        <f>IFERROR(VLOOKUP(F$32,⑧PV出力最適化＿直流電力変換装置＿オプティマイザ!$N$7:$O$15,2,0),0)</f>
        <v>0</v>
      </c>
      <c r="G33" s="337">
        <f>IFERROR(VLOOKUP(G$32,⑧PV出力最適化＿直流電力変換装置＿オプティマイザ!$N$7:$O$15,2,0),0)</f>
        <v>0</v>
      </c>
      <c r="H33" s="337">
        <f>IFERROR(VLOOKUP(H$32,⑧PV出力最適化＿直流電力変換装置＿オプティマイザ!$N$7:$O$15,2,0),0)</f>
        <v>0</v>
      </c>
      <c r="I33" s="337">
        <f>IFERROR(VLOOKUP(I$32,⑧PV出力最適化＿直流電力変換装置＿オプティマイザ!$N$7:$O$15,2,0),0)</f>
        <v>0</v>
      </c>
      <c r="J33" s="351">
        <f>IFERROR(VLOOKUP(J$32,⑧PV出力最適化＿直流電力変換装置＿オプティマイザ!$N$7:$O$15,2,0),0)</f>
        <v>0</v>
      </c>
      <c r="K33" s="459"/>
      <c r="L33" s="447"/>
    </row>
    <row r="34" spans="2:12" ht="30" customHeight="1" thickBot="1">
      <c r="B34" s="434"/>
      <c r="C34" s="476"/>
      <c r="D34" s="150"/>
      <c r="E34" s="151" t="s">
        <v>214</v>
      </c>
      <c r="F34" s="321"/>
      <c r="G34" s="42"/>
      <c r="H34" s="42"/>
      <c r="I34" s="42"/>
      <c r="J34" s="352"/>
      <c r="K34" s="441"/>
      <c r="L34" s="449"/>
    </row>
    <row r="35" spans="2:12" ht="30" customHeight="1" thickBot="1">
      <c r="B35" s="434"/>
      <c r="C35" s="453" t="s">
        <v>3</v>
      </c>
      <c r="D35" s="454"/>
      <c r="E35" s="131" t="s">
        <v>1</v>
      </c>
      <c r="F35" s="322"/>
      <c r="G35" s="8"/>
      <c r="H35" s="10"/>
      <c r="I35" s="8"/>
      <c r="J35" s="353"/>
      <c r="K35" s="510">
        <f>((F36*F37)+(G36*G37)+(H36*H37)+(I36*I37)+(J36*J37))*1000</f>
        <v>0</v>
      </c>
      <c r="L35" s="445">
        <f>ROUND(K35/1000,2)</f>
        <v>0</v>
      </c>
    </row>
    <row r="36" spans="2:12" ht="30" customHeight="1" thickBot="1">
      <c r="B36" s="434"/>
      <c r="C36" s="455"/>
      <c r="D36" s="456"/>
      <c r="E36" s="137" t="s">
        <v>85</v>
      </c>
      <c r="F36" s="323"/>
      <c r="G36" s="23"/>
      <c r="H36" s="24"/>
      <c r="I36" s="23"/>
      <c r="J36" s="354"/>
      <c r="K36" s="510"/>
      <c r="L36" s="445"/>
    </row>
    <row r="37" spans="2:12" ht="30" customHeight="1" thickBot="1">
      <c r="B37" s="435"/>
      <c r="C37" s="455"/>
      <c r="D37" s="456"/>
      <c r="E37" s="146" t="s">
        <v>80</v>
      </c>
      <c r="F37" s="320"/>
      <c r="G37" s="19"/>
      <c r="H37" s="20"/>
      <c r="I37" s="19"/>
      <c r="J37" s="347"/>
      <c r="K37" s="510"/>
      <c r="L37" s="445"/>
    </row>
    <row r="38" spans="2:12" ht="97.7" customHeight="1" thickBot="1">
      <c r="B38" s="152" t="s">
        <v>22</v>
      </c>
      <c r="C38" s="512" t="s">
        <v>23</v>
      </c>
      <c r="D38" s="513"/>
      <c r="E38" s="514"/>
      <c r="F38" s="324" t="s">
        <v>952</v>
      </c>
      <c r="K38" s="80"/>
      <c r="L38" s="141"/>
    </row>
    <row r="39" spans="2:12" ht="30" customHeight="1" thickBot="1">
      <c r="B39" s="152" t="s">
        <v>30</v>
      </c>
      <c r="C39" s="515" t="s">
        <v>83</v>
      </c>
      <c r="D39" s="516"/>
      <c r="E39" s="517"/>
      <c r="F39" s="325">
        <f>ROUND(MIN(SUM(L3,L5,L10,L15),SUM(L22,L27,L32,L35)),2)</f>
        <v>0</v>
      </c>
      <c r="K39" s="80"/>
      <c r="L39" s="141"/>
    </row>
    <row r="40" spans="2:12" ht="30" customHeight="1">
      <c r="B40" s="465" t="s">
        <v>5</v>
      </c>
      <c r="C40" s="467" t="s">
        <v>7</v>
      </c>
      <c r="D40" s="468"/>
      <c r="E40" s="469"/>
      <c r="F40" s="326"/>
      <c r="G40" s="314"/>
      <c r="H40" s="9"/>
      <c r="I40" s="11"/>
      <c r="J40" s="11"/>
      <c r="K40" s="415">
        <f>((F42*F43)+(G42*G43)+(H42*H43)+(I42*I43)+(J42*J43))*1000</f>
        <v>0</v>
      </c>
      <c r="L40" s="442">
        <f>IFERROR(ROUND(K40,2)/1000,"-")</f>
        <v>0</v>
      </c>
    </row>
    <row r="41" spans="2:12" ht="30" customHeight="1">
      <c r="B41" s="466"/>
      <c r="C41" s="491" t="s">
        <v>8</v>
      </c>
      <c r="D41" s="492"/>
      <c r="E41" s="493"/>
      <c r="F41" s="327"/>
      <c r="G41" s="315"/>
      <c r="H41" s="85"/>
      <c r="I41" s="86"/>
      <c r="J41" s="86"/>
      <c r="K41" s="416"/>
      <c r="L41" s="443"/>
    </row>
    <row r="42" spans="2:12" ht="30" customHeight="1">
      <c r="B42" s="466"/>
      <c r="C42" s="491" t="s">
        <v>84</v>
      </c>
      <c r="D42" s="492"/>
      <c r="E42" s="493"/>
      <c r="F42" s="323"/>
      <c r="G42" s="313"/>
      <c r="H42" s="23"/>
      <c r="I42" s="25"/>
      <c r="J42" s="25"/>
      <c r="K42" s="416"/>
      <c r="L42" s="443"/>
    </row>
    <row r="43" spans="2:12" ht="30" customHeight="1" thickBot="1">
      <c r="B43" s="466"/>
      <c r="C43" s="479" t="s">
        <v>82</v>
      </c>
      <c r="D43" s="480"/>
      <c r="E43" s="481"/>
      <c r="F43" s="22"/>
      <c r="G43" s="310"/>
      <c r="H43" s="19"/>
      <c r="I43" s="21"/>
      <c r="J43" s="21"/>
      <c r="K43" s="417"/>
      <c r="L43" s="444"/>
    </row>
    <row r="44" spans="2:12" ht="30" customHeight="1">
      <c r="B44" s="460" t="s">
        <v>9</v>
      </c>
      <c r="C44" s="488" t="s">
        <v>7</v>
      </c>
      <c r="D44" s="489"/>
      <c r="E44" s="490"/>
      <c r="F44" s="328"/>
    </row>
    <row r="45" spans="2:12" ht="30" customHeight="1">
      <c r="B45" s="461"/>
      <c r="C45" s="485" t="s">
        <v>10</v>
      </c>
      <c r="D45" s="486"/>
      <c r="E45" s="487"/>
      <c r="F45" s="329"/>
    </row>
    <row r="46" spans="2:12" ht="30" customHeight="1" thickBot="1">
      <c r="B46" s="461"/>
      <c r="C46" s="485" t="s">
        <v>86</v>
      </c>
      <c r="D46" s="486"/>
      <c r="E46" s="487"/>
      <c r="F46" s="330"/>
    </row>
    <row r="47" spans="2:12" ht="30" customHeight="1" thickBot="1">
      <c r="B47" s="462"/>
      <c r="C47" s="482" t="s">
        <v>210</v>
      </c>
      <c r="D47" s="483"/>
      <c r="E47" s="484"/>
      <c r="F47" s="331" t="s">
        <v>952</v>
      </c>
      <c r="G47" s="153"/>
      <c r="I47" s="44"/>
      <c r="J47" s="44"/>
      <c r="K47" s="130" t="s">
        <v>823</v>
      </c>
    </row>
    <row r="48" spans="2:12" ht="30" customHeight="1">
      <c r="B48" s="421" t="s">
        <v>376</v>
      </c>
      <c r="C48" s="424" t="s">
        <v>7</v>
      </c>
      <c r="D48" s="425"/>
      <c r="E48" s="426"/>
      <c r="F48" s="305"/>
      <c r="G48" s="9"/>
      <c r="H48" s="9"/>
      <c r="I48" s="11"/>
      <c r="J48" s="11"/>
      <c r="K48" s="415">
        <f>F53+G53+H53+I53+J53</f>
        <v>0</v>
      </c>
    </row>
    <row r="49" spans="2:14" ht="30" customHeight="1">
      <c r="B49" s="422"/>
      <c r="C49" s="427" t="s">
        <v>951</v>
      </c>
      <c r="D49" s="428"/>
      <c r="E49" s="429"/>
      <c r="F49" s="305"/>
      <c r="G49" s="382"/>
      <c r="H49" s="382"/>
      <c r="I49" s="383"/>
      <c r="J49" s="383"/>
      <c r="K49" s="416"/>
    </row>
    <row r="50" spans="2:14" ht="30" customHeight="1">
      <c r="B50" s="422"/>
      <c r="C50" s="427" t="s">
        <v>938</v>
      </c>
      <c r="D50" s="428"/>
      <c r="E50" s="429"/>
      <c r="F50" s="305"/>
      <c r="G50" s="382"/>
      <c r="H50" s="382"/>
      <c r="I50" s="383"/>
      <c r="J50" s="383"/>
      <c r="K50" s="416"/>
    </row>
    <row r="51" spans="2:14" ht="30" customHeight="1">
      <c r="B51" s="422"/>
      <c r="C51" s="427" t="s">
        <v>939</v>
      </c>
      <c r="D51" s="428"/>
      <c r="E51" s="429"/>
      <c r="F51" s="305"/>
      <c r="G51" s="382"/>
      <c r="H51" s="382"/>
      <c r="I51" s="383"/>
      <c r="J51" s="383"/>
      <c r="K51" s="416"/>
    </row>
    <row r="52" spans="2:14" ht="30" customHeight="1">
      <c r="B52" s="422"/>
      <c r="C52" s="427" t="s">
        <v>940</v>
      </c>
      <c r="D52" s="428"/>
      <c r="E52" s="429"/>
      <c r="F52" s="84"/>
      <c r="G52" s="85"/>
      <c r="H52" s="85"/>
      <c r="I52" s="86"/>
      <c r="J52" s="86"/>
      <c r="K52" s="416"/>
    </row>
    <row r="53" spans="2:14" ht="30" customHeight="1" thickBot="1">
      <c r="B53" s="422"/>
      <c r="C53" s="427" t="s">
        <v>425</v>
      </c>
      <c r="D53" s="428"/>
      <c r="E53" s="429"/>
      <c r="F53" s="357"/>
      <c r="G53" s="19"/>
      <c r="H53" s="19"/>
      <c r="I53" s="21"/>
      <c r="J53" s="21"/>
      <c r="K53" s="416"/>
    </row>
    <row r="54" spans="2:14" s="125" customFormat="1" ht="132.6" customHeight="1" thickBot="1">
      <c r="B54" s="423"/>
      <c r="C54" s="430" t="s">
        <v>942</v>
      </c>
      <c r="D54" s="431"/>
      <c r="E54" s="432"/>
      <c r="F54" s="418" t="s">
        <v>952</v>
      </c>
      <c r="G54" s="419"/>
      <c r="H54" s="419"/>
      <c r="I54" s="419"/>
      <c r="J54" s="420"/>
      <c r="K54" s="417"/>
    </row>
    <row r="55" spans="2:14" ht="30" customHeight="1" thickBot="1">
      <c r="B55" s="124" t="s">
        <v>25</v>
      </c>
      <c r="F55" s="154" t="s">
        <v>26</v>
      </c>
    </row>
    <row r="56" spans="2:14" ht="30" customHeight="1">
      <c r="B56" s="494" t="s">
        <v>27</v>
      </c>
      <c r="C56" s="497" t="s">
        <v>20</v>
      </c>
      <c r="D56" s="498"/>
      <c r="E56" s="499"/>
      <c r="F56" s="1"/>
      <c r="G56" s="500"/>
      <c r="H56" s="500"/>
      <c r="I56" s="500"/>
      <c r="J56" s="500"/>
      <c r="K56" s="500"/>
      <c r="L56" s="500"/>
      <c r="M56" s="500"/>
      <c r="N56" s="500"/>
    </row>
    <row r="57" spans="2:14" ht="30" customHeight="1">
      <c r="B57" s="495"/>
      <c r="C57" s="501" t="s">
        <v>6</v>
      </c>
      <c r="D57" s="502"/>
      <c r="E57" s="503"/>
      <c r="F57" s="2"/>
    </row>
    <row r="58" spans="2:14" ht="30" customHeight="1">
      <c r="B58" s="495"/>
      <c r="C58" s="507" t="s">
        <v>9</v>
      </c>
      <c r="D58" s="508"/>
      <c r="E58" s="509"/>
      <c r="F58" s="228"/>
    </row>
    <row r="59" spans="2:14" ht="30" customHeight="1" thickBot="1">
      <c r="B59" s="496"/>
      <c r="C59" s="504" t="s">
        <v>376</v>
      </c>
      <c r="D59" s="505"/>
      <c r="E59" s="506"/>
      <c r="F59" s="3"/>
    </row>
  </sheetData>
  <sheetProtection algorithmName="SHA-512" hashValue="dbsgL9EnQuDT5FDt8O+6As45rl85sNed5VKKfx4WfFe7NTFHJBiIYmILWmPCi7M7Cv+uceD3J4yM9YclSgqTeQ==" saltValue="9G8AtAz8k2H2QUyj/SRm8A==" spinCount="100000" sheet="1" formatCells="0" formatColumns="0" formatRows="0" selectLockedCells="1"/>
  <mergeCells count="59">
    <mergeCell ref="C15:D19"/>
    <mergeCell ref="C38:E38"/>
    <mergeCell ref="C39:E39"/>
    <mergeCell ref="C35:D37"/>
    <mergeCell ref="C41:E41"/>
    <mergeCell ref="K5:K9"/>
    <mergeCell ref="K10:K14"/>
    <mergeCell ref="K35:K37"/>
    <mergeCell ref="K32:K34"/>
    <mergeCell ref="K27:K31"/>
    <mergeCell ref="K15:K19"/>
    <mergeCell ref="B56:B59"/>
    <mergeCell ref="C56:E56"/>
    <mergeCell ref="G56:N56"/>
    <mergeCell ref="C57:E57"/>
    <mergeCell ref="C59:E59"/>
    <mergeCell ref="C58:E58"/>
    <mergeCell ref="B44:B47"/>
    <mergeCell ref="D21:E21"/>
    <mergeCell ref="B40:B43"/>
    <mergeCell ref="C40:E40"/>
    <mergeCell ref="D20:E20"/>
    <mergeCell ref="B20:B37"/>
    <mergeCell ref="D22:D26"/>
    <mergeCell ref="D32:D33"/>
    <mergeCell ref="C20:C34"/>
    <mergeCell ref="D27:D31"/>
    <mergeCell ref="C43:E43"/>
    <mergeCell ref="C47:E47"/>
    <mergeCell ref="C45:E45"/>
    <mergeCell ref="C46:E46"/>
    <mergeCell ref="C44:E44"/>
    <mergeCell ref="C42:E42"/>
    <mergeCell ref="B3:B19"/>
    <mergeCell ref="C3:D4"/>
    <mergeCell ref="K3:K4"/>
    <mergeCell ref="L40:L43"/>
    <mergeCell ref="L5:L9"/>
    <mergeCell ref="L10:L14"/>
    <mergeCell ref="L35:L37"/>
    <mergeCell ref="L22:L26"/>
    <mergeCell ref="L32:L34"/>
    <mergeCell ref="L27:L31"/>
    <mergeCell ref="L15:L19"/>
    <mergeCell ref="L3:L4"/>
    <mergeCell ref="C5:D9"/>
    <mergeCell ref="C10:D14"/>
    <mergeCell ref="K40:K43"/>
    <mergeCell ref="K22:K26"/>
    <mergeCell ref="K48:K54"/>
    <mergeCell ref="F54:J54"/>
    <mergeCell ref="B48:B54"/>
    <mergeCell ref="C48:E48"/>
    <mergeCell ref="C52:E52"/>
    <mergeCell ref="C53:E53"/>
    <mergeCell ref="C54:E54"/>
    <mergeCell ref="C49:E49"/>
    <mergeCell ref="C50:E50"/>
    <mergeCell ref="C51:E51"/>
  </mergeCells>
  <phoneticPr fontId="2"/>
  <conditionalFormatting sqref="F21">
    <cfRule type="expression" dxfId="90" priority="5">
      <formula>$F$20="全部"</formula>
    </cfRule>
  </conditionalFormatting>
  <conditionalFormatting sqref="F3:J3 F7:J8 F12:J13">
    <cfRule type="expression" dxfId="89" priority="3">
      <formula>MOD(F3,1)=0</formula>
    </cfRule>
  </conditionalFormatting>
  <conditionalFormatting sqref="F17:J18">
    <cfRule type="expression" dxfId="88" priority="1">
      <formula>MOD(F17,1)=0</formula>
    </cfRule>
  </conditionalFormatting>
  <dataValidations xWindow="522" yWindow="764" count="17">
    <dataValidation type="list" allowBlank="1" showInputMessage="1" showErrorMessage="1" promptTitle="――― 注意事項 ――――" prompt="機能性PV（周辺機器）を導入する場合は、必ず選択してください。" sqref="F20" xr:uid="{819165BA-E31A-4D40-A905-5147300D8EF7}">
      <formula1>"選択してください,全部,一部"</formula1>
    </dataValidation>
    <dataValidation type="list" allowBlank="1" showInputMessage="1" showErrorMessage="1" promptTitle="※選択してください※" prompt="　" sqref="F38" xr:uid="{42C6AB1B-81E5-42B6-BF8D-395744213E65}">
      <formula1>"選択してください,有,無"</formula1>
    </dataValidation>
    <dataValidation type="whole" operator="greaterThan" allowBlank="1" showInputMessage="1" showErrorMessage="1" promptTitle="※機能性PVや陸屋根の架台を含む※" prompt=" " sqref="F56" xr:uid="{AAA377D0-94CC-4DCE-96D0-818FDB00B36B}">
      <formula1>0</formula1>
    </dataValidation>
    <dataValidation type="list" allowBlank="1" showInputMessage="1" showErrorMessage="1" sqref="F6:J6" xr:uid="{12330928-DD2E-4349-86A0-86980C37522A}">
      <formula1>INDIRECT(F$5)</formula1>
    </dataValidation>
    <dataValidation type="list" allowBlank="1" showInputMessage="1" showErrorMessage="1" sqref="F11:J11" xr:uid="{02782233-DCBB-4137-A48D-091C02BBE158}">
      <formula1>INDIRECT(F$10)</formula1>
    </dataValidation>
    <dataValidation type="list" allowBlank="1" showInputMessage="1" showErrorMessage="1" sqref="F23:J23" xr:uid="{3C8EFD22-A25E-43D9-AC76-694A41562B02}">
      <formula1>INDIRECT(F$22)</formula1>
    </dataValidation>
    <dataValidation type="list" allowBlank="1" showInputMessage="1" showErrorMessage="1" sqref="F47" xr:uid="{42580050-12FC-48D0-88AA-FAA6B933986C}">
      <formula1>"選択してください,はい,いいえ"</formula1>
    </dataValidation>
    <dataValidation type="decimal" allowBlank="1" showInputMessage="1" showErrorMessage="1" promptTitle="※単位に注意してください※" prompt="周辺機器に対応するパワーコンディショナの定格出力を入力してください。" sqref="F21" xr:uid="{7EDA0031-E513-43B6-B874-36D2FC9B41E5}">
      <formula1>0</formula1>
      <formula2>L3+L5+L10+L15</formula2>
    </dataValidation>
    <dataValidation type="whole" operator="greaterThan" allowBlank="1" showInputMessage="1" showErrorMessage="1" sqref="F31:J31 F19:J19 F46 F34:J34 F37:J37 F43:J43 F4:J4 F57:F59 F26:J26 F14:J14 F53" xr:uid="{8BD55B97-EDA1-4F27-B631-BC039F5EAA62}">
      <formula1>0</formula1>
    </dataValidation>
    <dataValidation type="custom" operator="greaterThan" allowBlank="1" showInputMessage="1" showErrorMessage="1" error="小数点第2位までの数値を入力してください。_x000a_（第3位は四捨五入して入力してください）" sqref="F42:J42 F3:J3" xr:uid="{46620AD0-3ADF-4F29-B1B0-298B7846D4AC}">
      <formula1>F3*100=INT(F3*100)</formula1>
    </dataValidation>
    <dataValidation type="custom" operator="greaterThan" allowBlank="1" showInputMessage="1" showErrorMessage="1" error="小数点第2位までの数値を入力してください。_x000a_（第3位は四捨五入して入力してください）" promptTitle="※単位に注意してください※" prompt=" " sqref="F36:J36" xr:uid="{79A8AD06-C816-4264-9DBC-E9E1B5808012}">
      <formula1>F36*100=INT(F36*100)</formula1>
    </dataValidation>
    <dataValidation type="decimal" operator="greaterThan" allowBlank="1" showInputMessage="1" showErrorMessage="1" sqref="G53:J53" xr:uid="{84A7CD9B-417B-454C-BFEB-83C113C5509A}">
      <formula1>0</formula1>
    </dataValidation>
    <dataValidation type="list" allowBlank="1" showInputMessage="1" showErrorMessage="1" sqref="F28:J28" xr:uid="{2C9EF595-D370-4E1D-A731-5087ACFD58A6}">
      <formula1>INDIRECT(F$27)</formula1>
    </dataValidation>
    <dataValidation type="whole" imeMode="halfAlpha" operator="greaterThan" allowBlank="1" showInputMessage="1" showErrorMessage="1" sqref="F9:J9" xr:uid="{CA0236A9-5D78-4872-88A9-2B5E6C6E77A8}">
      <formula1>0</formula1>
    </dataValidation>
    <dataValidation type="list" allowBlank="1" showInputMessage="1" showErrorMessage="1" sqref="F32:J32" xr:uid="{B84CAFE7-EF75-4254-90A0-9D534117A18A}">
      <formula1>INDIRECT(F$29)</formula1>
    </dataValidation>
    <dataValidation type="list" allowBlank="1" showInputMessage="1" showErrorMessage="1" sqref="F16:J16" xr:uid="{547361F8-E9FA-4BE1-8548-DD28971F8374}">
      <formula1>INDIRECT(F$15)</formula1>
    </dataValidation>
    <dataValidation type="list" allowBlank="1" showInputMessage="1" showErrorMessage="1" sqref="F54:J54" xr:uid="{EA668AAE-3C37-4EA6-894C-7733684D4C5A}">
      <formula1>"選択してください,A,B,C"</formula1>
    </dataValidation>
  </dataValidations>
  <pageMargins left="0.7" right="0.7" top="0.75" bottom="0.75" header="0.3" footer="0.3"/>
  <pageSetup paperSize="8" scale="72" orientation="landscape" r:id="rId1"/>
  <rowBreaks count="1" manualBreakCount="1">
    <brk id="37" max="1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3" id="{49795A00-CD29-454C-AB9D-8E2AEBA22B12}">
            <xm:f>OR(COUNTIF(リスト!#REF!,$F$23),COUNTIF(リスト!#REF!,$G$23),COUNTIF(リスト!#REF!,$H$23),COUNTIF(リスト!#REF!,$I$23),COUNTIF(リスト!#REF!,$J$23))&lt;&gt;TRUE</xm:f>
            <x14:dxf>
              <fill>
                <patternFill patternType="solid">
                  <bgColor theme="0" tint="-0.499984740745262"/>
                </patternFill>
              </fill>
            </x14:dxf>
          </x14:cfRule>
          <xm:sqref>F32:J34</xm:sqref>
        </x14:conditionalFormatting>
      </x14:conditionalFormattings>
    </ext>
    <ext xmlns:x14="http://schemas.microsoft.com/office/spreadsheetml/2009/9/main" uri="{CCE6A557-97BC-4b89-ADB6-D9C93CAAB3DF}">
      <x14:dataValidations xmlns:xm="http://schemas.microsoft.com/office/excel/2006/main" xWindow="522" yWindow="764" count="5">
        <x14:dataValidation type="list" allowBlank="1" showInputMessage="1" showErrorMessage="1" xr:uid="{2C934B32-9AF5-4DBF-A91F-2989C4E42175}">
          <x14:formula1>
            <xm:f>リスト!$B$3:$B$5</xm:f>
          </x14:formula1>
          <xm:sqref>F5:J5</xm:sqref>
        </x14:dataValidation>
        <x14:dataValidation type="list" allowBlank="1" showInputMessage="1" showErrorMessage="1" xr:uid="{BB699A70-AAEB-444B-ABCD-D978711CB7D8}">
          <x14:formula1>
            <xm:f>リスト!$B$9</xm:f>
          </x14:formula1>
          <xm:sqref>F22:J22</xm:sqref>
        </x14:dataValidation>
        <x14:dataValidation type="list" allowBlank="1" showInputMessage="1" showErrorMessage="1" xr:uid="{46A12ABE-990C-43BD-91BC-473A05115D8E}">
          <x14:formula1>
            <xm:f>リスト!$B$6</xm:f>
          </x14:formula1>
          <xm:sqref>F10:J10</xm:sqref>
        </x14:dataValidation>
        <x14:dataValidation type="list" allowBlank="1" showInputMessage="1" showErrorMessage="1" xr:uid="{F3534468-8335-4F23-92A9-90A8D675F193}">
          <x14:formula1>
            <xm:f>リスト!$B$7:$B$8</xm:f>
          </x14:formula1>
          <xm:sqref>F15:J15</xm:sqref>
        </x14:dataValidation>
        <x14:dataValidation type="list" allowBlank="1" showInputMessage="1" showErrorMessage="1" xr:uid="{C4A20556-1958-46BA-B69D-FF17EB1B32CC}">
          <x14:formula1>
            <xm:f>リスト!$B$10</xm:f>
          </x14:formula1>
          <xm:sqref>F27:J27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F280D-1C8C-4940-A3A4-234A2C1EDE0A}">
  <sheetPr codeName="Sheet1">
    <tabColor rgb="FF7030A0"/>
  </sheetPr>
  <dimension ref="B2:BG15"/>
  <sheetViews>
    <sheetView workbookViewId="0">
      <selection activeCell="E21" sqref="E21"/>
    </sheetView>
  </sheetViews>
  <sheetFormatPr defaultColWidth="8.875" defaultRowHeight="18.75"/>
  <cols>
    <col min="2" max="2" width="16.5" customWidth="1"/>
    <col min="3" max="3" width="26" customWidth="1"/>
    <col min="4" max="4" width="27.625" customWidth="1"/>
    <col min="5" max="5" width="28.5" customWidth="1"/>
    <col min="6" max="38" width="16.5" customWidth="1"/>
  </cols>
  <sheetData>
    <row r="2" spans="2:59">
      <c r="B2" s="192" cm="1">
        <f t="array" ref="B2:BG14">TRANSPOSE(【入力】設置機器・国等の助成金情報!B2:N59)</f>
        <v>0</v>
      </c>
      <c r="C2" s="192" t="str">
        <v>太陽光（モジュール）</v>
      </c>
      <c r="D2" s="192">
        <v>0</v>
      </c>
      <c r="E2" s="192">
        <v>0</v>
      </c>
      <c r="F2" s="192">
        <v>0</v>
      </c>
      <c r="G2" s="192">
        <v>0</v>
      </c>
      <c r="H2" s="192">
        <v>0</v>
      </c>
      <c r="I2" s="192">
        <v>0</v>
      </c>
      <c r="J2" s="192">
        <v>0</v>
      </c>
      <c r="K2" s="192">
        <v>0</v>
      </c>
      <c r="L2" s="192">
        <v>0</v>
      </c>
      <c r="M2" s="192">
        <v>0</v>
      </c>
      <c r="N2" s="192">
        <v>0</v>
      </c>
      <c r="O2" s="192">
        <v>0</v>
      </c>
      <c r="P2" s="192">
        <v>0</v>
      </c>
      <c r="Q2" s="192">
        <v>0</v>
      </c>
      <c r="R2" s="192">
        <v>0</v>
      </c>
      <c r="S2" s="192">
        <v>0</v>
      </c>
      <c r="T2" s="192" t="str">
        <v>太陽光（変換装置）</v>
      </c>
      <c r="U2" s="192">
        <v>0</v>
      </c>
      <c r="V2" s="192">
        <v>0</v>
      </c>
      <c r="W2" s="192">
        <v>0</v>
      </c>
      <c r="X2" s="192">
        <v>0</v>
      </c>
      <c r="Y2" s="192">
        <v>0</v>
      </c>
      <c r="Z2" s="192">
        <v>0</v>
      </c>
      <c r="AA2" s="192">
        <v>0</v>
      </c>
      <c r="AB2" s="192">
        <v>0</v>
      </c>
      <c r="AC2" s="192">
        <v>0</v>
      </c>
      <c r="AD2" s="192">
        <v>0</v>
      </c>
      <c r="AE2" s="192">
        <v>0</v>
      </c>
      <c r="AF2" s="192">
        <v>0</v>
      </c>
      <c r="AG2" s="192">
        <v>0</v>
      </c>
      <c r="AH2" s="192">
        <v>0</v>
      </c>
      <c r="AI2" s="193">
        <v>0</v>
      </c>
      <c r="AJ2" s="192">
        <v>0</v>
      </c>
      <c r="AK2" s="192">
        <v>0</v>
      </c>
      <c r="AL2" s="192" t="str">
        <v>集合住宅の陸屋根に設置する太陽電池の架台</v>
      </c>
      <c r="AM2" s="192" t="str">
        <v>合計発電出力</v>
      </c>
      <c r="AN2" s="192" t="str">
        <v>蓄電池</v>
      </c>
      <c r="AO2" s="192">
        <v>0</v>
      </c>
      <c r="AP2" s="192">
        <v>0</v>
      </c>
      <c r="AQ2" s="192">
        <v>0</v>
      </c>
      <c r="AR2" s="192" t="str">
        <v>V2H</v>
      </c>
      <c r="AS2" s="192">
        <v>0</v>
      </c>
      <c r="AT2" s="192">
        <v>0</v>
      </c>
      <c r="AU2" s="157">
        <v>0</v>
      </c>
      <c r="AV2" s="157" t="str">
        <v>エコキュート等</v>
      </c>
      <c r="AW2" s="157">
        <v>0</v>
      </c>
      <c r="AX2" s="157">
        <v>0</v>
      </c>
      <c r="AY2" s="157">
        <v>0</v>
      </c>
      <c r="AZ2" s="157">
        <v>0</v>
      </c>
      <c r="BA2" s="157">
        <v>0</v>
      </c>
      <c r="BB2" s="157">
        <v>0</v>
      </c>
      <c r="BC2" s="157" t="str">
        <v>助成対象経費（税別）</v>
      </c>
      <c r="BD2" s="157" t="str">
        <v>国等補助金額</v>
      </c>
      <c r="BE2">
        <v>0</v>
      </c>
      <c r="BF2">
        <v>0</v>
      </c>
      <c r="BG2">
        <v>0</v>
      </c>
    </row>
    <row r="3" spans="2:59" s="206" customFormat="1" ht="43.35" customHeight="1">
      <c r="B3" s="194">
        <v>0</v>
      </c>
      <c r="C3" s="194" t="str">
        <v>太陽光発電システム</v>
      </c>
      <c r="D3" s="194">
        <v>0</v>
      </c>
      <c r="E3" s="194" t="str">
        <v>機能性PV
（基準別表３に定める機能性の区分）</v>
      </c>
      <c r="F3" s="194">
        <v>0</v>
      </c>
      <c r="G3" s="194">
        <v>0</v>
      </c>
      <c r="H3" s="194">
        <v>0</v>
      </c>
      <c r="I3" s="194">
        <v>0</v>
      </c>
      <c r="J3" s="194" t="str">
        <v>機能性PV（基準別表５に定める機能性の区分）モジュール</v>
      </c>
      <c r="K3" s="194">
        <v>0</v>
      </c>
      <c r="L3" s="194">
        <v>0</v>
      </c>
      <c r="M3" s="194">
        <v>0</v>
      </c>
      <c r="N3" s="194">
        <v>0</v>
      </c>
      <c r="O3" s="194" t="str">
        <v>機能性PV（基準別表６に定める機能性の区分）モジュール</v>
      </c>
      <c r="P3" s="194">
        <v>0</v>
      </c>
      <c r="Q3" s="194">
        <v>0</v>
      </c>
      <c r="R3" s="194">
        <v>0</v>
      </c>
      <c r="S3" s="194">
        <v>0</v>
      </c>
      <c r="T3" s="194" t="str">
        <v>機能性PV（基準別表６・７に定める機能性の区分）周辺機器</v>
      </c>
      <c r="U3" s="194">
        <v>0</v>
      </c>
      <c r="V3" s="194">
        <v>0</v>
      </c>
      <c r="W3" s="194">
        <v>0</v>
      </c>
      <c r="X3" s="194">
        <v>0</v>
      </c>
      <c r="Y3" s="194">
        <v>0</v>
      </c>
      <c r="Z3" s="194">
        <v>0</v>
      </c>
      <c r="AA3" s="194">
        <v>0</v>
      </c>
      <c r="AB3" s="194">
        <v>0</v>
      </c>
      <c r="AC3" s="194">
        <v>0</v>
      </c>
      <c r="AD3" s="194">
        <v>0</v>
      </c>
      <c r="AE3" s="194">
        <v>0</v>
      </c>
      <c r="AF3" s="194">
        <v>0</v>
      </c>
      <c r="AG3" s="194">
        <v>0</v>
      </c>
      <c r="AH3" s="194">
        <v>0</v>
      </c>
      <c r="AI3" s="195" t="str">
        <v>パワーコンディショナ</v>
      </c>
      <c r="AJ3" s="194">
        <v>0</v>
      </c>
      <c r="AK3" s="194">
        <v>0</v>
      </c>
      <c r="AL3" s="194" t="str">
        <v>架台の有無</v>
      </c>
      <c r="AM3" s="194" t="str">
        <v>太陽光発電(kW)</v>
      </c>
      <c r="AN3" s="194" t="str">
        <v>メーカー</v>
      </c>
      <c r="AO3" s="194" t="str">
        <v>パッケージ型番</v>
      </c>
      <c r="AP3" s="194" t="str">
        <v>定格容量(kWh)</v>
      </c>
      <c r="AQ3" s="194" t="str">
        <v>台数(台)</v>
      </c>
      <c r="AR3" s="194" t="str">
        <v>メーカー</v>
      </c>
      <c r="AS3" s="194" t="str">
        <v>型式</v>
      </c>
      <c r="AT3" s="194" t="str">
        <v>設置機器数(台)</v>
      </c>
      <c r="AU3" s="194" t="str">
        <v>PV(50kW未満)及びEV・PHVを併せて導入、もしくは既に導入している</v>
      </c>
      <c r="AV3" s="194" t="str">
        <v>メーカー</v>
      </c>
      <c r="AW3" s="194" t="str">
        <v>システム型番</v>
      </c>
      <c r="AX3" s="194" t="str">
        <v>ヒートポンプユニット品番</v>
      </c>
      <c r="AY3" s="194" t="str">
        <v>貯湯ユニット品番</v>
      </c>
      <c r="AZ3" s="194" t="str">
        <v>補助熱源機品番（ハイブリッド給湯器のみ）</v>
      </c>
      <c r="BA3" s="194" t="str">
        <v>設置台数(台)</v>
      </c>
      <c r="BB3" s="194" t="str">
        <v>助成金申請の手引きより、以下のいずれを満たしているか
A）太陽光発電設備を設置している（太陽光の申請あり)
B）太陽光発電設備を設置している（太陽光の申請なし)
C）再エネ電力を契約している</v>
      </c>
      <c r="BC3" s="194">
        <v>0</v>
      </c>
      <c r="BD3" s="194" t="str">
        <v>太陽光発電システム</v>
      </c>
      <c r="BE3" s="206" t="str">
        <v>蓄電池システム</v>
      </c>
      <c r="BF3" s="206" t="str">
        <v>V2H</v>
      </c>
      <c r="BG3" s="206" t="str">
        <v>エコキュート等</v>
      </c>
    </row>
    <row r="4" spans="2:59">
      <c r="B4" s="192">
        <v>0</v>
      </c>
      <c r="C4" s="192">
        <v>0</v>
      </c>
      <c r="D4" s="192">
        <v>0</v>
      </c>
      <c r="E4" s="192">
        <v>0</v>
      </c>
      <c r="F4" s="192">
        <v>0</v>
      </c>
      <c r="G4" s="192">
        <v>0</v>
      </c>
      <c r="H4" s="192">
        <v>0</v>
      </c>
      <c r="I4" s="192">
        <v>0</v>
      </c>
      <c r="J4" s="192">
        <v>0</v>
      </c>
      <c r="K4" s="192">
        <v>0</v>
      </c>
      <c r="L4" s="192">
        <v>0</v>
      </c>
      <c r="M4" s="192">
        <v>0</v>
      </c>
      <c r="N4" s="192">
        <v>0</v>
      </c>
      <c r="O4" s="192">
        <v>0</v>
      </c>
      <c r="P4" s="192">
        <v>0</v>
      </c>
      <c r="Q4" s="192">
        <v>0</v>
      </c>
      <c r="R4" s="192">
        <v>0</v>
      </c>
      <c r="S4" s="192">
        <v>0</v>
      </c>
      <c r="T4" s="192" t="str">
        <v>周辺機器が接続されている範囲</v>
      </c>
      <c r="U4" s="192" t="str">
        <v>上記選択が「一部」の場合、
接続されているモジュールの合計(kW)</v>
      </c>
      <c r="V4" s="192" t="str">
        <v>機能性PV（基準別表６に定める機能性の区分）周辺機器</v>
      </c>
      <c r="W4" s="192">
        <v>0</v>
      </c>
      <c r="X4" s="192">
        <v>0</v>
      </c>
      <c r="Y4" s="192">
        <v>0</v>
      </c>
      <c r="Z4" s="192">
        <v>0</v>
      </c>
      <c r="AA4" s="192" t="str">
        <v>機能性PV（基準別表７に定める機能性の区分）周辺機器</v>
      </c>
      <c r="AB4" s="192">
        <v>0</v>
      </c>
      <c r="AC4" s="192">
        <v>0</v>
      </c>
      <c r="AD4" s="192">
        <v>0</v>
      </c>
      <c r="AE4" s="192">
        <v>0</v>
      </c>
      <c r="AF4" s="192" t="str">
        <v>【オプティマイザー】に接続されるパワーコンディショナ</v>
      </c>
      <c r="AG4" s="192">
        <v>0</v>
      </c>
      <c r="AH4" s="192">
        <v>0</v>
      </c>
      <c r="AI4" s="193">
        <v>0</v>
      </c>
      <c r="AJ4" s="192">
        <v>0</v>
      </c>
      <c r="AK4" s="192">
        <v>0</v>
      </c>
      <c r="AL4" s="192">
        <v>0</v>
      </c>
      <c r="AM4" s="192">
        <v>0</v>
      </c>
      <c r="AN4" s="192">
        <v>0</v>
      </c>
      <c r="AO4" s="192">
        <v>0</v>
      </c>
      <c r="AP4" s="192">
        <v>0</v>
      </c>
      <c r="AQ4" s="192">
        <v>0</v>
      </c>
      <c r="AR4" s="192">
        <v>0</v>
      </c>
      <c r="AS4" s="192">
        <v>0</v>
      </c>
      <c r="AT4" s="192">
        <v>0</v>
      </c>
      <c r="AU4" s="157">
        <v>0</v>
      </c>
      <c r="AV4" s="157">
        <v>0</v>
      </c>
      <c r="AW4" s="157">
        <v>0</v>
      </c>
      <c r="AX4" s="157">
        <v>0</v>
      </c>
      <c r="AY4" s="157">
        <v>0</v>
      </c>
      <c r="AZ4" s="157">
        <v>0</v>
      </c>
      <c r="BA4" s="157">
        <v>0</v>
      </c>
      <c r="BB4" s="157">
        <v>0</v>
      </c>
      <c r="BC4" s="157">
        <v>0</v>
      </c>
      <c r="BD4" s="157">
        <v>0</v>
      </c>
      <c r="BE4">
        <v>0</v>
      </c>
      <c r="BF4">
        <v>0</v>
      </c>
      <c r="BG4">
        <v>0</v>
      </c>
    </row>
    <row r="5" spans="2:59" ht="19.5" thickBot="1">
      <c r="B5" s="196">
        <v>0</v>
      </c>
      <c r="C5" s="196" t="str">
        <v>出力/枚(W)</v>
      </c>
      <c r="D5" s="196" t="str">
        <v>数量(枚)</v>
      </c>
      <c r="E5" s="196" t="str">
        <v>区分</v>
      </c>
      <c r="F5" s="196" t="str">
        <v>型番</v>
      </c>
      <c r="G5" s="196" t="str">
        <v>製造者</v>
      </c>
      <c r="H5" s="196" t="str">
        <v>出力/枚(W)</v>
      </c>
      <c r="I5" s="196" t="str">
        <v>数量(枚)</v>
      </c>
      <c r="J5" s="196" t="str">
        <v>区分</v>
      </c>
      <c r="K5" s="196" t="str">
        <v>型番</v>
      </c>
      <c r="L5" s="196" t="str">
        <v>製造者</v>
      </c>
      <c r="M5" s="196" t="str">
        <v>出力/枚(W)</v>
      </c>
      <c r="N5" s="196" t="str">
        <v>数量(枚)</v>
      </c>
      <c r="O5" s="196" t="str">
        <v>区分</v>
      </c>
      <c r="P5" s="196" t="str">
        <v>型番</v>
      </c>
      <c r="Q5" s="196" t="str">
        <v>製造者</v>
      </c>
      <c r="R5" s="196" t="str">
        <v>出力/枚(W)</v>
      </c>
      <c r="S5" s="196" t="str">
        <v>数量(枚)</v>
      </c>
      <c r="T5" s="196">
        <v>0</v>
      </c>
      <c r="U5" s="196">
        <v>0</v>
      </c>
      <c r="V5" s="196" t="str">
        <v>区分</v>
      </c>
      <c r="W5" s="196" t="str">
        <v>型番</v>
      </c>
      <c r="X5" s="196" t="str">
        <v>製造者</v>
      </c>
      <c r="Y5" s="196" t="str">
        <v>出力/台(kW)</v>
      </c>
      <c r="Z5" s="196" t="str">
        <v>数量(台)</v>
      </c>
      <c r="AA5" s="196" t="str">
        <v>区分</v>
      </c>
      <c r="AB5" s="196" t="str">
        <v>型番</v>
      </c>
      <c r="AC5" s="196" t="str">
        <v>製造者</v>
      </c>
      <c r="AD5" s="196" t="str">
        <v>出力/台(kW)</v>
      </c>
      <c r="AE5" s="196" t="str">
        <v>数量(台)</v>
      </c>
      <c r="AF5" s="196" t="str">
        <v>型番</v>
      </c>
      <c r="AG5" s="196" t="str">
        <v>出力/台(kW)</v>
      </c>
      <c r="AH5" s="196" t="str">
        <v>数量（台）</v>
      </c>
      <c r="AI5" s="197" t="str">
        <v>型番</v>
      </c>
      <c r="AJ5" s="196" t="str">
        <v>出力/台(kW)</v>
      </c>
      <c r="AK5" s="196" t="str">
        <v>数量(台)</v>
      </c>
      <c r="AL5" s="196">
        <v>0</v>
      </c>
      <c r="AM5" s="196">
        <v>0</v>
      </c>
      <c r="AN5" s="196">
        <v>0</v>
      </c>
      <c r="AO5" s="196">
        <v>0</v>
      </c>
      <c r="AP5" s="196">
        <v>0</v>
      </c>
      <c r="AQ5" s="196">
        <v>0</v>
      </c>
      <c r="AR5" s="196">
        <v>0</v>
      </c>
      <c r="AS5" s="196">
        <v>0</v>
      </c>
      <c r="AT5" s="196">
        <v>0</v>
      </c>
      <c r="AU5" s="157">
        <v>0</v>
      </c>
      <c r="AV5" s="157">
        <v>0</v>
      </c>
      <c r="AW5" s="157">
        <v>0</v>
      </c>
      <c r="AX5" s="157">
        <v>0</v>
      </c>
      <c r="AY5" s="157">
        <v>0</v>
      </c>
      <c r="AZ5" s="157">
        <v>0</v>
      </c>
      <c r="BA5" s="157">
        <v>0</v>
      </c>
      <c r="BB5" s="157">
        <v>0</v>
      </c>
      <c r="BC5" s="157">
        <v>0</v>
      </c>
      <c r="BD5" s="157">
        <v>0</v>
      </c>
      <c r="BE5">
        <v>0</v>
      </c>
      <c r="BF5">
        <v>0</v>
      </c>
      <c r="BG5">
        <v>0</v>
      </c>
    </row>
    <row r="6" spans="2:59" ht="19.5" thickTop="1">
      <c r="B6" s="198">
        <v>1</v>
      </c>
      <c r="C6" s="199">
        <v>0</v>
      </c>
      <c r="D6" s="199">
        <v>0</v>
      </c>
      <c r="E6" s="199">
        <v>0</v>
      </c>
      <c r="F6" s="199">
        <v>0</v>
      </c>
      <c r="G6" s="199" t="str">
        <v/>
      </c>
      <c r="H6" s="199">
        <v>0</v>
      </c>
      <c r="I6" s="199">
        <v>0</v>
      </c>
      <c r="J6" s="199">
        <v>0</v>
      </c>
      <c r="K6" s="199">
        <v>0</v>
      </c>
      <c r="L6" s="199" t="str">
        <v/>
      </c>
      <c r="M6" s="199">
        <v>0</v>
      </c>
      <c r="N6" s="199">
        <v>0</v>
      </c>
      <c r="O6" s="199">
        <v>0</v>
      </c>
      <c r="P6" s="199">
        <v>0</v>
      </c>
      <c r="Q6" s="199" t="str">
        <v/>
      </c>
      <c r="R6" s="199">
        <v>0</v>
      </c>
      <c r="S6" s="199">
        <v>0</v>
      </c>
      <c r="T6" s="199" t="str">
        <v>選択してください</v>
      </c>
      <c r="U6" s="199">
        <v>0</v>
      </c>
      <c r="V6" s="199">
        <v>0</v>
      </c>
      <c r="W6" s="199">
        <v>0</v>
      </c>
      <c r="X6" s="199" t="str">
        <v xml:space="preserve"> </v>
      </c>
      <c r="Y6" s="199">
        <v>0</v>
      </c>
      <c r="Z6" s="199">
        <v>0</v>
      </c>
      <c r="AA6" s="199">
        <v>0</v>
      </c>
      <c r="AB6" s="199">
        <v>0</v>
      </c>
      <c r="AC6" s="200" t="str">
        <v/>
      </c>
      <c r="AD6" s="199">
        <v>0</v>
      </c>
      <c r="AE6" s="199">
        <v>0</v>
      </c>
      <c r="AF6" s="199">
        <v>0</v>
      </c>
      <c r="AG6" s="199">
        <v>0</v>
      </c>
      <c r="AH6" s="199">
        <v>0</v>
      </c>
      <c r="AI6" s="199">
        <v>0</v>
      </c>
      <c r="AJ6" s="201">
        <v>0</v>
      </c>
      <c r="AK6" s="201">
        <v>0</v>
      </c>
      <c r="AL6" s="201" t="str">
        <v>選択してください</v>
      </c>
      <c r="AM6" s="201">
        <v>0</v>
      </c>
      <c r="AN6" s="201">
        <v>0</v>
      </c>
      <c r="AO6" s="201">
        <v>0</v>
      </c>
      <c r="AP6" s="201">
        <v>0</v>
      </c>
      <c r="AQ6" s="227">
        <v>0</v>
      </c>
      <c r="AR6" s="201">
        <v>0</v>
      </c>
      <c r="AS6" s="201">
        <v>0</v>
      </c>
      <c r="AT6" s="201">
        <v>0</v>
      </c>
      <c r="AU6" s="157" t="str">
        <v>選択してください</v>
      </c>
      <c r="AV6" s="157">
        <v>0</v>
      </c>
      <c r="AW6" s="157">
        <v>0</v>
      </c>
      <c r="AX6" s="157">
        <v>0</v>
      </c>
      <c r="AY6" s="157">
        <v>0</v>
      </c>
      <c r="AZ6" s="157">
        <v>0</v>
      </c>
      <c r="BA6" s="157">
        <v>0</v>
      </c>
      <c r="BB6" s="157" t="str">
        <v>選択してください</v>
      </c>
      <c r="BC6" s="157" t="str">
        <v>（単位：円）</v>
      </c>
      <c r="BD6" s="157">
        <v>0</v>
      </c>
      <c r="BE6">
        <v>0</v>
      </c>
      <c r="BF6">
        <v>0</v>
      </c>
      <c r="BG6">
        <v>0</v>
      </c>
    </row>
    <row r="7" spans="2:59">
      <c r="B7" s="192">
        <v>2</v>
      </c>
      <c r="C7" s="202">
        <v>0</v>
      </c>
      <c r="D7" s="202">
        <v>0</v>
      </c>
      <c r="E7" s="202">
        <v>0</v>
      </c>
      <c r="F7" s="202">
        <v>0</v>
      </c>
      <c r="G7" s="202" t="str">
        <v/>
      </c>
      <c r="H7" s="202">
        <v>0</v>
      </c>
      <c r="I7" s="202">
        <v>0</v>
      </c>
      <c r="J7" s="202">
        <v>0</v>
      </c>
      <c r="K7" s="202">
        <v>0</v>
      </c>
      <c r="L7" s="202" t="str">
        <v/>
      </c>
      <c r="M7" s="202">
        <v>0</v>
      </c>
      <c r="N7" s="202">
        <v>0</v>
      </c>
      <c r="O7" s="192">
        <v>0</v>
      </c>
      <c r="P7" s="192">
        <v>0</v>
      </c>
      <c r="Q7" s="202" t="str">
        <v/>
      </c>
      <c r="R7" s="202">
        <v>0</v>
      </c>
      <c r="S7" s="202">
        <v>0</v>
      </c>
      <c r="T7" s="202">
        <v>0</v>
      </c>
      <c r="U7" s="202">
        <v>0</v>
      </c>
      <c r="V7" s="202">
        <v>0</v>
      </c>
      <c r="W7" s="202">
        <v>0</v>
      </c>
      <c r="X7" s="202" t="str">
        <v xml:space="preserve"> </v>
      </c>
      <c r="Y7" s="202">
        <v>0</v>
      </c>
      <c r="Z7" s="202">
        <v>0</v>
      </c>
      <c r="AA7" s="202">
        <v>0</v>
      </c>
      <c r="AB7" s="202">
        <v>0</v>
      </c>
      <c r="AC7" s="203" t="str">
        <v/>
      </c>
      <c r="AD7" s="202">
        <v>0</v>
      </c>
      <c r="AE7" s="202">
        <v>0</v>
      </c>
      <c r="AF7" s="202">
        <v>0</v>
      </c>
      <c r="AG7" s="192">
        <v>0</v>
      </c>
      <c r="AH7" s="193">
        <v>0</v>
      </c>
      <c r="AI7" s="202">
        <v>0</v>
      </c>
      <c r="AJ7" s="204">
        <v>0</v>
      </c>
      <c r="AK7" s="204">
        <v>0</v>
      </c>
      <c r="AL7" s="204">
        <v>0</v>
      </c>
      <c r="AM7" s="226">
        <v>0</v>
      </c>
      <c r="AN7" s="226">
        <v>0</v>
      </c>
      <c r="AO7" s="226">
        <v>0</v>
      </c>
      <c r="AP7" s="226">
        <v>0</v>
      </c>
      <c r="AQ7" s="226">
        <v>0</v>
      </c>
      <c r="AR7" s="226">
        <v>0</v>
      </c>
      <c r="AS7" s="226">
        <v>0</v>
      </c>
      <c r="AT7" s="226">
        <v>0</v>
      </c>
      <c r="AU7" s="157">
        <v>0</v>
      </c>
      <c r="AV7" s="157">
        <v>0</v>
      </c>
      <c r="AW7" s="157">
        <v>0</v>
      </c>
      <c r="AX7" s="157">
        <v>0</v>
      </c>
      <c r="AY7" s="157">
        <v>0</v>
      </c>
      <c r="AZ7" s="157">
        <v>0</v>
      </c>
      <c r="BA7" s="157">
        <v>0</v>
      </c>
      <c r="BB7" s="157">
        <v>0</v>
      </c>
      <c r="BC7" s="157">
        <v>0</v>
      </c>
      <c r="BD7" s="157">
        <v>0</v>
      </c>
      <c r="BE7">
        <v>0</v>
      </c>
      <c r="BF7">
        <v>0</v>
      </c>
      <c r="BG7">
        <v>0</v>
      </c>
    </row>
    <row r="8" spans="2:59">
      <c r="B8" s="192">
        <v>3</v>
      </c>
      <c r="C8" s="202">
        <v>0</v>
      </c>
      <c r="D8" s="202">
        <v>0</v>
      </c>
      <c r="E8" s="202">
        <v>0</v>
      </c>
      <c r="F8" s="202">
        <v>0</v>
      </c>
      <c r="G8" s="202" t="str">
        <v/>
      </c>
      <c r="H8" s="202">
        <v>0</v>
      </c>
      <c r="I8" s="202">
        <v>0</v>
      </c>
      <c r="J8" s="202">
        <v>0</v>
      </c>
      <c r="K8" s="202">
        <v>0</v>
      </c>
      <c r="L8" s="202" t="str">
        <v/>
      </c>
      <c r="M8" s="202">
        <v>0</v>
      </c>
      <c r="N8" s="202">
        <v>0</v>
      </c>
      <c r="O8" s="192">
        <v>0</v>
      </c>
      <c r="P8" s="192">
        <v>0</v>
      </c>
      <c r="Q8" s="202" t="str">
        <v/>
      </c>
      <c r="R8" s="202">
        <v>0</v>
      </c>
      <c r="S8" s="202">
        <v>0</v>
      </c>
      <c r="T8" s="202">
        <v>0</v>
      </c>
      <c r="U8" s="202">
        <v>0</v>
      </c>
      <c r="V8" s="202">
        <v>0</v>
      </c>
      <c r="W8" s="202">
        <v>0</v>
      </c>
      <c r="X8" s="202" t="str">
        <v xml:space="preserve"> </v>
      </c>
      <c r="Y8" s="202">
        <v>0</v>
      </c>
      <c r="Z8" s="202">
        <v>0</v>
      </c>
      <c r="AA8" s="202">
        <v>0</v>
      </c>
      <c r="AB8" s="202">
        <v>0</v>
      </c>
      <c r="AC8" s="203" t="str">
        <v/>
      </c>
      <c r="AD8" s="202">
        <v>0</v>
      </c>
      <c r="AE8" s="202">
        <v>0</v>
      </c>
      <c r="AF8" s="202">
        <v>0</v>
      </c>
      <c r="AG8" s="192">
        <v>0</v>
      </c>
      <c r="AH8" s="193">
        <v>0</v>
      </c>
      <c r="AI8" s="202">
        <v>0</v>
      </c>
      <c r="AJ8" s="204">
        <v>0</v>
      </c>
      <c r="AK8" s="204">
        <v>0</v>
      </c>
      <c r="AL8" s="204">
        <v>0</v>
      </c>
      <c r="AM8" s="226">
        <v>0</v>
      </c>
      <c r="AN8" s="226">
        <v>0</v>
      </c>
      <c r="AO8" s="226">
        <v>0</v>
      </c>
      <c r="AP8" s="226">
        <v>0</v>
      </c>
      <c r="AQ8" s="226">
        <v>0</v>
      </c>
      <c r="AR8" s="226">
        <v>0</v>
      </c>
      <c r="AS8" s="226">
        <v>0</v>
      </c>
      <c r="AT8" s="226">
        <v>0</v>
      </c>
      <c r="AU8" s="157">
        <v>0</v>
      </c>
      <c r="AV8" s="157">
        <v>0</v>
      </c>
      <c r="AW8" s="157">
        <v>0</v>
      </c>
      <c r="AX8" s="157">
        <v>0</v>
      </c>
      <c r="AY8" s="157">
        <v>0</v>
      </c>
      <c r="AZ8" s="157">
        <v>0</v>
      </c>
      <c r="BA8" s="157">
        <v>0</v>
      </c>
      <c r="BB8" s="157">
        <v>0</v>
      </c>
      <c r="BC8" s="157">
        <v>0</v>
      </c>
      <c r="BD8" s="157">
        <v>0</v>
      </c>
      <c r="BE8">
        <v>0</v>
      </c>
      <c r="BF8">
        <v>0</v>
      </c>
      <c r="BG8">
        <v>0</v>
      </c>
    </row>
    <row r="9" spans="2:59">
      <c r="B9" s="192">
        <v>4</v>
      </c>
      <c r="C9" s="202">
        <v>0</v>
      </c>
      <c r="D9" s="202">
        <v>0</v>
      </c>
      <c r="E9" s="202">
        <v>0</v>
      </c>
      <c r="F9" s="202">
        <v>0</v>
      </c>
      <c r="G9" s="202" t="str">
        <v/>
      </c>
      <c r="H9" s="202">
        <v>0</v>
      </c>
      <c r="I9" s="202">
        <v>0</v>
      </c>
      <c r="J9" s="202">
        <v>0</v>
      </c>
      <c r="K9" s="202">
        <v>0</v>
      </c>
      <c r="L9" s="202" t="str">
        <v/>
      </c>
      <c r="M9" s="202">
        <v>0</v>
      </c>
      <c r="N9" s="202">
        <v>0</v>
      </c>
      <c r="O9" s="192">
        <v>0</v>
      </c>
      <c r="P9" s="192">
        <v>0</v>
      </c>
      <c r="Q9" s="202" t="str">
        <v/>
      </c>
      <c r="R9" s="202">
        <v>0</v>
      </c>
      <c r="S9" s="202">
        <v>0</v>
      </c>
      <c r="T9" s="202">
        <v>0</v>
      </c>
      <c r="U9" s="202">
        <v>0</v>
      </c>
      <c r="V9" s="202">
        <v>0</v>
      </c>
      <c r="W9" s="202">
        <v>0</v>
      </c>
      <c r="X9" s="202" t="str">
        <v xml:space="preserve"> </v>
      </c>
      <c r="Y9" s="202">
        <v>0</v>
      </c>
      <c r="Z9" s="202">
        <v>0</v>
      </c>
      <c r="AA9" s="202">
        <v>0</v>
      </c>
      <c r="AB9" s="202">
        <v>0</v>
      </c>
      <c r="AC9" s="203" t="str">
        <v/>
      </c>
      <c r="AD9" s="202">
        <v>0</v>
      </c>
      <c r="AE9" s="202">
        <v>0</v>
      </c>
      <c r="AF9" s="202">
        <v>0</v>
      </c>
      <c r="AG9" s="192">
        <v>0</v>
      </c>
      <c r="AH9" s="193">
        <v>0</v>
      </c>
      <c r="AI9" s="202">
        <v>0</v>
      </c>
      <c r="AJ9" s="204">
        <v>0</v>
      </c>
      <c r="AK9" s="204">
        <v>0</v>
      </c>
      <c r="AL9" s="204">
        <v>0</v>
      </c>
      <c r="AM9" s="226">
        <v>0</v>
      </c>
      <c r="AN9" s="226">
        <v>0</v>
      </c>
      <c r="AO9" s="226">
        <v>0</v>
      </c>
      <c r="AP9" s="226">
        <v>0</v>
      </c>
      <c r="AQ9" s="226">
        <v>0</v>
      </c>
      <c r="AR9" s="226">
        <v>0</v>
      </c>
      <c r="AS9" s="226">
        <v>0</v>
      </c>
      <c r="AT9" s="226">
        <v>0</v>
      </c>
      <c r="AU9" s="157">
        <v>0</v>
      </c>
      <c r="AV9" s="157">
        <v>0</v>
      </c>
      <c r="AW9" s="157">
        <v>0</v>
      </c>
      <c r="AX9" s="157">
        <v>0</v>
      </c>
      <c r="AY9" s="157">
        <v>0</v>
      </c>
      <c r="AZ9" s="157">
        <v>0</v>
      </c>
      <c r="BA9" s="157">
        <v>0</v>
      </c>
      <c r="BB9" s="157">
        <v>0</v>
      </c>
      <c r="BC9" s="157">
        <v>0</v>
      </c>
      <c r="BD9" s="157">
        <v>0</v>
      </c>
      <c r="BE9">
        <v>0</v>
      </c>
      <c r="BF9">
        <v>0</v>
      </c>
      <c r="BG9">
        <v>0</v>
      </c>
    </row>
    <row r="10" spans="2:59">
      <c r="B10" s="192">
        <v>5</v>
      </c>
      <c r="C10" s="202">
        <v>0</v>
      </c>
      <c r="D10" s="202">
        <v>0</v>
      </c>
      <c r="E10" s="202">
        <v>0</v>
      </c>
      <c r="F10" s="202">
        <v>0</v>
      </c>
      <c r="G10" s="202" t="str">
        <v/>
      </c>
      <c r="H10" s="202">
        <v>0</v>
      </c>
      <c r="I10" s="202">
        <v>0</v>
      </c>
      <c r="J10" s="202">
        <v>0</v>
      </c>
      <c r="K10" s="202">
        <v>0</v>
      </c>
      <c r="L10" s="202" t="str">
        <v/>
      </c>
      <c r="M10" s="202">
        <v>0</v>
      </c>
      <c r="N10" s="202">
        <v>0</v>
      </c>
      <c r="O10" s="192">
        <v>0</v>
      </c>
      <c r="P10" s="192">
        <v>0</v>
      </c>
      <c r="Q10" s="202" t="str">
        <v/>
      </c>
      <c r="R10" s="202">
        <v>0</v>
      </c>
      <c r="S10" s="202">
        <v>0</v>
      </c>
      <c r="T10" s="202">
        <v>0</v>
      </c>
      <c r="U10" s="202">
        <v>0</v>
      </c>
      <c r="V10" s="202">
        <v>0</v>
      </c>
      <c r="W10" s="202">
        <v>0</v>
      </c>
      <c r="X10" s="202" t="str">
        <v xml:space="preserve"> </v>
      </c>
      <c r="Y10" s="202">
        <v>0</v>
      </c>
      <c r="Z10" s="202">
        <v>0</v>
      </c>
      <c r="AA10" s="202">
        <v>0</v>
      </c>
      <c r="AB10" s="202">
        <v>0</v>
      </c>
      <c r="AC10" s="203" t="str">
        <v/>
      </c>
      <c r="AD10" s="202">
        <v>0</v>
      </c>
      <c r="AE10" s="202">
        <v>0</v>
      </c>
      <c r="AF10" s="202">
        <v>0</v>
      </c>
      <c r="AG10" s="192">
        <v>0</v>
      </c>
      <c r="AH10" s="193">
        <v>0</v>
      </c>
      <c r="AI10" s="202">
        <v>0</v>
      </c>
      <c r="AJ10" s="204">
        <v>0</v>
      </c>
      <c r="AK10" s="204">
        <v>0</v>
      </c>
      <c r="AL10" s="204">
        <v>0</v>
      </c>
      <c r="AM10" s="226">
        <v>0</v>
      </c>
      <c r="AN10" s="226">
        <v>0</v>
      </c>
      <c r="AO10" s="226">
        <v>0</v>
      </c>
      <c r="AP10" s="226">
        <v>0</v>
      </c>
      <c r="AQ10" s="226">
        <v>0</v>
      </c>
      <c r="AR10" s="226">
        <v>0</v>
      </c>
      <c r="AS10" s="226">
        <v>0</v>
      </c>
      <c r="AT10" s="226">
        <v>0</v>
      </c>
      <c r="AU10" s="157">
        <v>0</v>
      </c>
      <c r="AV10" s="157">
        <v>0</v>
      </c>
      <c r="AW10" s="157">
        <v>0</v>
      </c>
      <c r="AX10" s="157">
        <v>0</v>
      </c>
      <c r="AY10" s="157">
        <v>0</v>
      </c>
      <c r="AZ10" s="157">
        <v>0</v>
      </c>
      <c r="BA10" s="157">
        <v>0</v>
      </c>
      <c r="BB10" s="157">
        <v>0</v>
      </c>
      <c r="BC10" s="157">
        <v>0</v>
      </c>
      <c r="BD10" s="157">
        <v>0</v>
      </c>
      <c r="BE10">
        <v>0</v>
      </c>
      <c r="BF10">
        <v>0</v>
      </c>
      <c r="BG10">
        <v>0</v>
      </c>
    </row>
    <row r="11" spans="2:59">
      <c r="B11" s="192" t="str">
        <v>合計出力（W）</v>
      </c>
      <c r="C11" s="204">
        <v>0</v>
      </c>
      <c r="D11" s="202">
        <v>0</v>
      </c>
      <c r="E11" s="204">
        <v>0</v>
      </c>
      <c r="F11" s="202">
        <v>0</v>
      </c>
      <c r="G11" s="202">
        <v>0</v>
      </c>
      <c r="H11" s="202">
        <v>0</v>
      </c>
      <c r="I11" s="204">
        <v>0</v>
      </c>
      <c r="J11" s="202">
        <v>0</v>
      </c>
      <c r="K11" s="202">
        <v>0</v>
      </c>
      <c r="L11" s="202">
        <v>0</v>
      </c>
      <c r="M11" s="202">
        <v>0</v>
      </c>
      <c r="N11" s="202">
        <v>0</v>
      </c>
      <c r="O11" s="192">
        <v>0</v>
      </c>
      <c r="P11" s="192">
        <v>0</v>
      </c>
      <c r="Q11" s="202">
        <v>0</v>
      </c>
      <c r="R11" s="202">
        <v>0</v>
      </c>
      <c r="S11" s="204">
        <v>0</v>
      </c>
      <c r="T11" s="202">
        <v>0</v>
      </c>
      <c r="U11" s="202">
        <v>0</v>
      </c>
      <c r="V11" s="202">
        <v>0</v>
      </c>
      <c r="W11" s="202">
        <v>0</v>
      </c>
      <c r="X11" s="202">
        <v>0</v>
      </c>
      <c r="Y11" s="202">
        <v>0</v>
      </c>
      <c r="Z11" s="202">
        <v>0</v>
      </c>
      <c r="AA11" s="202">
        <v>0</v>
      </c>
      <c r="AB11" s="202">
        <v>0</v>
      </c>
      <c r="AC11" s="203">
        <v>0</v>
      </c>
      <c r="AD11" s="202">
        <v>0</v>
      </c>
      <c r="AE11" s="202">
        <v>0</v>
      </c>
      <c r="AF11" s="202">
        <v>0</v>
      </c>
      <c r="AG11" s="192">
        <v>0</v>
      </c>
      <c r="AH11" s="193">
        <v>0</v>
      </c>
      <c r="AI11" s="202">
        <v>0</v>
      </c>
      <c r="AJ11" s="204">
        <v>0</v>
      </c>
      <c r="AK11" s="204">
        <v>0</v>
      </c>
      <c r="AL11" s="204">
        <v>0</v>
      </c>
      <c r="AM11" s="226">
        <v>0</v>
      </c>
      <c r="AN11" s="226">
        <v>0</v>
      </c>
      <c r="AO11" s="226">
        <v>0</v>
      </c>
      <c r="AP11" s="226">
        <v>0</v>
      </c>
      <c r="AQ11" s="226">
        <v>0</v>
      </c>
      <c r="AR11" s="226">
        <v>0</v>
      </c>
      <c r="AS11" s="226">
        <v>0</v>
      </c>
      <c r="AT11" s="226">
        <v>0</v>
      </c>
      <c r="AU11" s="157" t="str">
        <v>合計台数（台）</v>
      </c>
      <c r="AV11" s="157">
        <v>0</v>
      </c>
      <c r="AW11" s="157">
        <v>0</v>
      </c>
      <c r="AX11" s="157">
        <v>0</v>
      </c>
      <c r="AY11" s="157">
        <v>0</v>
      </c>
      <c r="AZ11" s="157">
        <v>0</v>
      </c>
      <c r="BA11" s="157">
        <v>0</v>
      </c>
      <c r="BB11" s="157">
        <v>0</v>
      </c>
      <c r="BC11" s="157">
        <v>0</v>
      </c>
      <c r="BD11" s="157">
        <v>0</v>
      </c>
      <c r="BE11">
        <v>0</v>
      </c>
      <c r="BF11">
        <v>0</v>
      </c>
      <c r="BG11">
        <v>0</v>
      </c>
    </row>
    <row r="12" spans="2:59">
      <c r="B12" s="192" t="str">
        <v>合計出力(kW･kWh)</v>
      </c>
      <c r="C12" s="202">
        <v>0</v>
      </c>
      <c r="D12" s="202">
        <v>0</v>
      </c>
      <c r="E12" s="202">
        <v>0</v>
      </c>
      <c r="F12" s="202">
        <v>0</v>
      </c>
      <c r="G12" s="202">
        <v>0</v>
      </c>
      <c r="H12" s="202">
        <v>0</v>
      </c>
      <c r="I12" s="202">
        <v>0</v>
      </c>
      <c r="J12" s="202">
        <v>0</v>
      </c>
      <c r="K12" s="202">
        <v>0</v>
      </c>
      <c r="L12" s="202">
        <v>0</v>
      </c>
      <c r="M12" s="202">
        <v>0</v>
      </c>
      <c r="N12" s="202">
        <v>0</v>
      </c>
      <c r="O12" s="192">
        <v>0</v>
      </c>
      <c r="P12" s="192">
        <v>0</v>
      </c>
      <c r="Q12" s="202">
        <v>0</v>
      </c>
      <c r="R12" s="202">
        <v>0</v>
      </c>
      <c r="S12" s="202">
        <v>0</v>
      </c>
      <c r="T12" s="202">
        <v>0</v>
      </c>
      <c r="U12" s="202">
        <v>0</v>
      </c>
      <c r="V12" s="202">
        <v>0</v>
      </c>
      <c r="W12" s="202">
        <v>0</v>
      </c>
      <c r="X12" s="202">
        <v>0</v>
      </c>
      <c r="Y12" s="202">
        <v>0</v>
      </c>
      <c r="Z12" s="202">
        <v>0</v>
      </c>
      <c r="AA12" s="202">
        <v>0</v>
      </c>
      <c r="AB12" s="202">
        <v>0</v>
      </c>
      <c r="AC12" s="203">
        <v>0</v>
      </c>
      <c r="AD12" s="202">
        <v>0</v>
      </c>
      <c r="AE12" s="202">
        <v>0</v>
      </c>
      <c r="AF12" s="202">
        <v>0</v>
      </c>
      <c r="AG12" s="192">
        <v>0</v>
      </c>
      <c r="AH12" s="193">
        <v>0</v>
      </c>
      <c r="AI12" s="202">
        <v>0</v>
      </c>
      <c r="AJ12" s="204">
        <v>0</v>
      </c>
      <c r="AK12" s="204">
        <v>0</v>
      </c>
      <c r="AL12" s="204">
        <v>0</v>
      </c>
      <c r="AM12" s="226">
        <v>0</v>
      </c>
      <c r="AN12" s="226">
        <v>0</v>
      </c>
      <c r="AO12" s="226">
        <v>0</v>
      </c>
      <c r="AP12" s="226">
        <v>0</v>
      </c>
      <c r="AQ12" s="226">
        <v>0</v>
      </c>
      <c r="AR12" s="226">
        <v>0</v>
      </c>
      <c r="AS12" s="226">
        <v>0</v>
      </c>
      <c r="AT12" s="226">
        <v>0</v>
      </c>
      <c r="AU12" s="157">
        <v>0</v>
      </c>
      <c r="AV12" s="157">
        <v>0</v>
      </c>
      <c r="AW12" s="157">
        <v>0</v>
      </c>
      <c r="AX12" s="157">
        <v>0</v>
      </c>
      <c r="AY12" s="157">
        <v>0</v>
      </c>
      <c r="AZ12" s="157">
        <v>0</v>
      </c>
      <c r="BA12" s="157">
        <v>0</v>
      </c>
      <c r="BB12" s="157">
        <v>0</v>
      </c>
      <c r="BC12" s="157">
        <v>0</v>
      </c>
      <c r="BD12" s="157">
        <v>0</v>
      </c>
      <c r="BE12">
        <v>0</v>
      </c>
      <c r="BF12">
        <v>0</v>
      </c>
      <c r="BG12">
        <v>0</v>
      </c>
    </row>
    <row r="13" spans="2:59">
      <c r="B13" s="192">
        <v>0</v>
      </c>
      <c r="C13" s="192">
        <v>0</v>
      </c>
      <c r="D13" s="192">
        <v>0</v>
      </c>
      <c r="E13" s="192">
        <v>0</v>
      </c>
      <c r="F13" s="192">
        <v>0</v>
      </c>
      <c r="G13" s="192">
        <v>0</v>
      </c>
      <c r="H13" s="192">
        <v>0</v>
      </c>
      <c r="I13" s="192">
        <v>0</v>
      </c>
      <c r="J13" s="192">
        <v>0</v>
      </c>
      <c r="K13" s="192">
        <v>0</v>
      </c>
      <c r="L13" s="192">
        <v>0</v>
      </c>
      <c r="M13" s="192">
        <v>0</v>
      </c>
      <c r="N13" s="192">
        <v>0</v>
      </c>
      <c r="O13" s="192">
        <v>0</v>
      </c>
      <c r="P13" s="192">
        <v>0</v>
      </c>
      <c r="Q13" s="192">
        <v>0</v>
      </c>
      <c r="R13" s="192">
        <v>0</v>
      </c>
      <c r="S13" s="192">
        <v>0</v>
      </c>
      <c r="T13" s="192">
        <v>0</v>
      </c>
      <c r="U13" s="192">
        <v>0</v>
      </c>
      <c r="V13" s="192">
        <v>0</v>
      </c>
      <c r="W13" s="192">
        <v>0</v>
      </c>
      <c r="X13" s="192">
        <v>0</v>
      </c>
      <c r="Y13" s="192">
        <v>0</v>
      </c>
      <c r="Z13" s="192">
        <v>0</v>
      </c>
      <c r="AA13" s="192">
        <v>0</v>
      </c>
      <c r="AB13" s="192">
        <v>0</v>
      </c>
      <c r="AC13" s="192">
        <v>0</v>
      </c>
      <c r="AD13" s="192">
        <v>0</v>
      </c>
      <c r="AE13" s="192">
        <v>0</v>
      </c>
      <c r="AF13" s="192">
        <v>0</v>
      </c>
      <c r="AG13" s="192">
        <v>0</v>
      </c>
      <c r="AH13" s="192">
        <v>0</v>
      </c>
      <c r="AI13" s="193">
        <v>0</v>
      </c>
      <c r="AJ13" s="192">
        <v>0</v>
      </c>
      <c r="AK13" s="192">
        <v>0</v>
      </c>
      <c r="AL13" s="192">
        <v>0</v>
      </c>
      <c r="AM13" s="192">
        <v>0</v>
      </c>
      <c r="AN13" s="192">
        <v>0</v>
      </c>
      <c r="AO13" s="192">
        <v>0</v>
      </c>
      <c r="AP13" s="192">
        <v>0</v>
      </c>
      <c r="AQ13" s="192">
        <v>0</v>
      </c>
      <c r="AR13" s="192">
        <v>0</v>
      </c>
      <c r="AS13" s="192">
        <v>0</v>
      </c>
      <c r="AT13" s="192">
        <v>0</v>
      </c>
      <c r="AU13" s="157">
        <v>0</v>
      </c>
      <c r="AV13" s="157">
        <v>0</v>
      </c>
      <c r="AW13" s="157">
        <v>0</v>
      </c>
      <c r="AX13" s="157">
        <v>0</v>
      </c>
      <c r="AY13" s="157">
        <v>0</v>
      </c>
      <c r="AZ13" s="157">
        <v>0</v>
      </c>
      <c r="BA13" s="157">
        <v>0</v>
      </c>
      <c r="BB13" s="157">
        <v>0</v>
      </c>
      <c r="BC13" s="157">
        <v>0</v>
      </c>
      <c r="BD13" s="157">
        <v>0</v>
      </c>
      <c r="BE13">
        <v>0</v>
      </c>
      <c r="BF13">
        <v>0</v>
      </c>
      <c r="BG13">
        <v>0</v>
      </c>
    </row>
    <row r="14" spans="2:59">
      <c r="B14" s="192">
        <v>0</v>
      </c>
      <c r="C14" s="192">
        <v>0</v>
      </c>
      <c r="D14" s="192">
        <v>0</v>
      </c>
      <c r="E14" s="192">
        <v>0</v>
      </c>
      <c r="F14" s="192">
        <v>0</v>
      </c>
      <c r="G14" s="192">
        <v>0</v>
      </c>
      <c r="H14" s="192">
        <v>0</v>
      </c>
      <c r="I14" s="192">
        <v>0</v>
      </c>
      <c r="J14" s="192">
        <v>0</v>
      </c>
      <c r="K14" s="192">
        <v>0</v>
      </c>
      <c r="L14" s="192">
        <v>0</v>
      </c>
      <c r="M14" s="192">
        <v>0</v>
      </c>
      <c r="N14" s="192">
        <v>0</v>
      </c>
      <c r="O14" s="192">
        <v>0</v>
      </c>
      <c r="P14" s="192">
        <v>0</v>
      </c>
      <c r="Q14" s="192">
        <v>0</v>
      </c>
      <c r="R14" s="192">
        <v>0</v>
      </c>
      <c r="S14" s="192">
        <v>0</v>
      </c>
      <c r="T14" s="192">
        <v>0</v>
      </c>
      <c r="U14" s="192">
        <v>0</v>
      </c>
      <c r="V14" s="192">
        <v>0</v>
      </c>
      <c r="W14" s="192">
        <v>0</v>
      </c>
      <c r="X14" s="192">
        <v>0</v>
      </c>
      <c r="Y14" s="192">
        <v>0</v>
      </c>
      <c r="Z14" s="192">
        <v>0</v>
      </c>
      <c r="AA14" s="192">
        <v>0</v>
      </c>
      <c r="AB14" s="192">
        <v>0</v>
      </c>
      <c r="AC14" s="192">
        <v>0</v>
      </c>
      <c r="AD14" s="192">
        <v>0</v>
      </c>
      <c r="AE14" s="192">
        <v>0</v>
      </c>
      <c r="AF14" s="192">
        <v>0</v>
      </c>
      <c r="AG14" s="192">
        <v>0</v>
      </c>
      <c r="AH14" s="192">
        <v>0</v>
      </c>
      <c r="AI14" s="192">
        <v>0</v>
      </c>
      <c r="AJ14" s="192">
        <v>0</v>
      </c>
      <c r="AK14" s="192">
        <v>0</v>
      </c>
      <c r="AL14" s="192">
        <v>0</v>
      </c>
      <c r="AM14" s="192">
        <v>0</v>
      </c>
      <c r="AN14" s="192">
        <v>0</v>
      </c>
      <c r="AO14" s="192">
        <v>0</v>
      </c>
      <c r="AP14" s="192">
        <v>0</v>
      </c>
      <c r="AQ14" s="192">
        <v>0</v>
      </c>
      <c r="AR14" s="192">
        <v>0</v>
      </c>
      <c r="AS14" s="192">
        <v>0</v>
      </c>
      <c r="AT14" s="192">
        <v>0</v>
      </c>
      <c r="AU14" s="192">
        <v>0</v>
      </c>
      <c r="AV14" s="192">
        <v>0</v>
      </c>
      <c r="AW14" s="192">
        <v>0</v>
      </c>
      <c r="AX14" s="192">
        <v>0</v>
      </c>
      <c r="AY14" s="192">
        <v>0</v>
      </c>
      <c r="AZ14" s="192">
        <v>0</v>
      </c>
      <c r="BA14" s="192">
        <v>0</v>
      </c>
      <c r="BB14" s="192">
        <v>0</v>
      </c>
      <c r="BC14" s="192">
        <v>0</v>
      </c>
      <c r="BD14" s="192">
        <v>0</v>
      </c>
      <c r="BE14" s="205">
        <v>0</v>
      </c>
      <c r="BF14" s="205">
        <v>0</v>
      </c>
      <c r="BG14">
        <v>0</v>
      </c>
    </row>
    <row r="15" spans="2:59">
      <c r="B15" s="205"/>
      <c r="C15" s="205"/>
      <c r="D15" s="205"/>
      <c r="E15" s="205"/>
      <c r="F15" s="205"/>
      <c r="G15" s="205"/>
      <c r="H15" s="205"/>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row>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3ED82-E938-41BC-9342-1382B47CF2EA}">
  <sheetPr codeName="Sheet4">
    <tabColor rgb="FFFFC000"/>
  </sheetPr>
  <dimension ref="A1:AE41"/>
  <sheetViews>
    <sheetView topLeftCell="C1" zoomScale="85" zoomScaleNormal="85" workbookViewId="0">
      <selection activeCell="F4" sqref="F4"/>
    </sheetView>
  </sheetViews>
  <sheetFormatPr defaultRowHeight="18.75"/>
  <cols>
    <col min="1" max="1" width="4.125" customWidth="1"/>
    <col min="2" max="2" width="7.125" customWidth="1"/>
    <col min="3" max="4" width="4.125" customWidth="1"/>
    <col min="5" max="5" width="11.625" customWidth="1"/>
    <col min="6" max="6" width="25.625" customWidth="1"/>
    <col min="7" max="7" width="14.25" customWidth="1"/>
    <col min="8" max="8" width="30.625" customWidth="1"/>
    <col min="9" max="9" width="12.625" customWidth="1"/>
    <col min="10" max="10" width="30.625" customWidth="1"/>
    <col min="11" max="11" width="12.625" customWidth="1"/>
    <col min="12" max="12" width="30.625" customWidth="1"/>
    <col min="13" max="13" width="12.625" customWidth="1"/>
    <col min="14" max="14" width="30.625" customWidth="1"/>
    <col min="15" max="15" width="12.625" customWidth="1"/>
    <col min="16" max="16" width="30.625" customWidth="1"/>
    <col min="17" max="17" width="12.625" customWidth="1"/>
    <col min="18" max="18" width="30.625" customWidth="1"/>
    <col min="19" max="19" width="12.625" customWidth="1"/>
    <col min="20" max="20" width="30.625" customWidth="1"/>
    <col min="21" max="21" width="12.625" customWidth="1"/>
    <col min="22" max="22" width="30.625" customWidth="1"/>
    <col min="23" max="23" width="12.625" customWidth="1"/>
    <col min="24" max="24" width="30.625" customWidth="1"/>
    <col min="25" max="25" width="12.625" customWidth="1"/>
    <col min="26" max="26" width="30.625" customWidth="1"/>
    <col min="27" max="27" width="37.375" customWidth="1"/>
    <col min="30" max="30" width="0" hidden="1" customWidth="1"/>
  </cols>
  <sheetData>
    <row r="1" spans="1:31" ht="29.25" customHeight="1">
      <c r="A1" s="120"/>
    </row>
    <row r="2" spans="1:31" s="44" customFormat="1" ht="30" customHeight="1">
      <c r="A2"/>
      <c r="B2" s="565" t="s">
        <v>302</v>
      </c>
      <c r="C2" s="580" t="s">
        <v>31</v>
      </c>
      <c r="D2" s="580"/>
      <c r="E2" s="580"/>
      <c r="F2" s="155">
        <f>【入力】基本情報!E3</f>
        <v>0</v>
      </c>
      <c r="G2" s="156"/>
      <c r="I2" s="126"/>
      <c r="J2" s="126"/>
      <c r="K2" s="126"/>
      <c r="L2" s="126"/>
      <c r="M2" s="126"/>
      <c r="N2" s="126"/>
      <c r="O2" s="126"/>
      <c r="P2" s="126"/>
      <c r="Q2" s="126"/>
      <c r="R2" s="126"/>
      <c r="S2" s="126"/>
      <c r="T2" s="126"/>
      <c r="U2" s="126"/>
      <c r="V2" s="126"/>
      <c r="W2" s="126"/>
      <c r="X2" s="126"/>
      <c r="Y2" s="126"/>
      <c r="Z2" s="126"/>
    </row>
    <row r="3" spans="1:31" s="44" customFormat="1" ht="15" customHeight="1">
      <c r="A3"/>
      <c r="B3" s="565"/>
      <c r="C3" s="566" t="s">
        <v>11</v>
      </c>
      <c r="D3" s="566"/>
      <c r="E3" s="566"/>
      <c r="F3" s="69" t="s">
        <v>204</v>
      </c>
      <c r="G3" s="69" t="s">
        <v>205</v>
      </c>
      <c r="H3" s="157" t="s">
        <v>206</v>
      </c>
      <c r="I3" s="69" t="s">
        <v>208</v>
      </c>
      <c r="J3" s="631" t="s">
        <v>209</v>
      </c>
      <c r="K3" s="631"/>
      <c r="L3" s="126"/>
      <c r="M3" s="126"/>
      <c r="N3" s="126"/>
      <c r="O3" s="126"/>
      <c r="P3" s="126"/>
      <c r="Q3" s="126"/>
      <c r="R3" s="126"/>
      <c r="S3" s="126"/>
      <c r="T3" s="126"/>
      <c r="U3" s="126"/>
      <c r="V3" s="126"/>
      <c r="W3" s="126"/>
      <c r="X3" s="126"/>
      <c r="Y3" s="126"/>
    </row>
    <row r="4" spans="1:31" s="44" customFormat="1" ht="30" customHeight="1">
      <c r="A4"/>
      <c r="B4" s="565"/>
      <c r="C4" s="566"/>
      <c r="D4" s="566"/>
      <c r="E4" s="566"/>
      <c r="F4" s="31"/>
      <c r="G4" s="31"/>
      <c r="H4" s="30"/>
      <c r="I4" s="40"/>
      <c r="J4" s="632"/>
      <c r="K4" s="632"/>
      <c r="L4" s="126"/>
      <c r="M4" s="126"/>
      <c r="N4" s="126"/>
      <c r="O4" s="126"/>
      <c r="P4" s="126"/>
      <c r="Q4" s="126"/>
      <c r="R4" s="126"/>
      <c r="S4" s="126"/>
      <c r="T4" s="126"/>
      <c r="U4" s="126"/>
      <c r="V4" s="126"/>
      <c r="W4" s="126"/>
      <c r="X4" s="126"/>
      <c r="Y4" s="126"/>
      <c r="Z4" s="612"/>
      <c r="AA4" s="612"/>
      <c r="AB4" s="612"/>
      <c r="AC4" s="612"/>
      <c r="AD4" s="612"/>
    </row>
    <row r="5" spans="1:31" s="44" customFormat="1" ht="15" customHeight="1">
      <c r="A5"/>
      <c r="B5" s="565"/>
      <c r="C5" s="566" t="s">
        <v>12</v>
      </c>
      <c r="D5" s="566"/>
      <c r="E5" s="566"/>
      <c r="F5" s="159" t="s">
        <v>202</v>
      </c>
      <c r="G5" s="624" t="s">
        <v>203</v>
      </c>
      <c r="H5" s="624"/>
      <c r="I5" s="126"/>
      <c r="K5" s="126"/>
      <c r="L5" s="126"/>
      <c r="M5" s="126"/>
      <c r="N5" s="126"/>
      <c r="O5" s="126"/>
      <c r="P5" s="126"/>
      <c r="Q5" s="126"/>
      <c r="R5" s="126"/>
      <c r="S5" s="126"/>
      <c r="T5" s="126"/>
      <c r="U5" s="126"/>
      <c r="V5" s="126"/>
      <c r="W5" s="126"/>
      <c r="X5" s="126"/>
      <c r="Y5" s="126"/>
      <c r="Z5" s="126"/>
      <c r="AA5" s="158"/>
      <c r="AB5" s="158"/>
      <c r="AC5" s="158"/>
      <c r="AD5" s="158"/>
      <c r="AE5" s="158"/>
    </row>
    <row r="6" spans="1:31" s="44" customFormat="1" ht="30" customHeight="1">
      <c r="A6"/>
      <c r="B6" s="565"/>
      <c r="C6" s="566"/>
      <c r="D6" s="566"/>
      <c r="E6" s="566"/>
      <c r="F6" s="29"/>
      <c r="G6" s="613"/>
      <c r="H6" s="613"/>
      <c r="I6" s="126"/>
      <c r="J6" s="126"/>
      <c r="K6" s="126"/>
      <c r="L6" s="126"/>
      <c r="M6" s="126"/>
      <c r="N6" s="126"/>
      <c r="O6" s="126"/>
      <c r="P6" s="126"/>
      <c r="Q6" s="126"/>
      <c r="R6" s="126"/>
      <c r="S6" s="126"/>
      <c r="T6" s="126"/>
      <c r="U6" s="126"/>
      <c r="V6" s="126"/>
      <c r="W6" s="126"/>
      <c r="X6" s="126"/>
      <c r="Y6" s="126"/>
      <c r="Z6" s="126"/>
      <c r="AA6" s="612"/>
      <c r="AB6" s="612"/>
      <c r="AC6" s="612"/>
      <c r="AD6" s="612"/>
      <c r="AE6" s="612"/>
    </row>
    <row r="7" spans="1:31" s="44" customFormat="1" ht="30" customHeight="1">
      <c r="A7"/>
      <c r="B7" s="565"/>
      <c r="C7" s="566" t="s">
        <v>13</v>
      </c>
      <c r="D7" s="566"/>
      <c r="E7" s="566"/>
      <c r="F7" s="29"/>
      <c r="G7" s="156"/>
      <c r="I7" s="126"/>
      <c r="J7" s="126"/>
      <c r="K7" s="126"/>
      <c r="L7" s="126"/>
      <c r="M7" s="126"/>
      <c r="N7" s="126"/>
      <c r="O7" s="126"/>
      <c r="P7" s="126"/>
      <c r="Q7" s="126"/>
      <c r="R7" s="126"/>
      <c r="S7" s="126"/>
      <c r="T7" s="126"/>
      <c r="U7" s="126"/>
      <c r="V7" s="126"/>
      <c r="W7" s="126"/>
      <c r="X7" s="126"/>
      <c r="Y7" s="126"/>
      <c r="Z7" s="126"/>
      <c r="AA7" s="612"/>
      <c r="AB7" s="612"/>
      <c r="AC7" s="612"/>
      <c r="AD7" s="612"/>
      <c r="AE7" s="612"/>
    </row>
    <row r="8" spans="1:31" s="44" customFormat="1" ht="99" customHeight="1" thickBot="1">
      <c r="A8"/>
      <c r="B8"/>
      <c r="C8" s="126"/>
      <c r="D8" s="126"/>
      <c r="E8" s="126"/>
      <c r="F8" s="126"/>
      <c r="G8" s="126"/>
      <c r="H8" s="126"/>
      <c r="I8" s="126"/>
      <c r="J8" s="126"/>
      <c r="K8" s="126"/>
      <c r="L8" s="126"/>
      <c r="M8" s="126"/>
      <c r="N8" s="126"/>
      <c r="O8" s="126"/>
      <c r="P8" s="126"/>
      <c r="Q8" s="126"/>
      <c r="R8" s="126"/>
      <c r="S8" s="126"/>
      <c r="T8" s="126"/>
      <c r="U8" s="126"/>
      <c r="V8" s="126"/>
      <c r="W8" s="126"/>
      <c r="X8" s="126"/>
      <c r="Y8" s="126"/>
      <c r="Z8" s="126"/>
    </row>
    <row r="9" spans="1:31" s="44" customFormat="1" ht="15.4" customHeight="1">
      <c r="A9"/>
      <c r="B9" s="588" t="s">
        <v>89</v>
      </c>
      <c r="C9" s="586" t="s">
        <v>0</v>
      </c>
      <c r="D9" s="585"/>
      <c r="E9" s="585"/>
      <c r="F9" s="587"/>
      <c r="G9" s="584">
        <v>1</v>
      </c>
      <c r="H9" s="585"/>
      <c r="I9" s="584">
        <v>2</v>
      </c>
      <c r="J9" s="585"/>
      <c r="K9" s="584">
        <v>3</v>
      </c>
      <c r="L9" s="585"/>
      <c r="M9" s="584">
        <v>4</v>
      </c>
      <c r="N9" s="585"/>
      <c r="O9" s="584">
        <v>5</v>
      </c>
      <c r="P9" s="585"/>
      <c r="Q9" s="584">
        <v>6</v>
      </c>
      <c r="R9" s="585"/>
      <c r="S9" s="584">
        <v>7</v>
      </c>
      <c r="T9" s="585"/>
      <c r="U9" s="584">
        <v>8</v>
      </c>
      <c r="V9" s="585"/>
      <c r="W9" s="584">
        <v>9</v>
      </c>
      <c r="X9" s="585"/>
      <c r="Y9" s="584">
        <v>10</v>
      </c>
      <c r="Z9" s="585"/>
      <c r="AA9" s="625" t="s">
        <v>24</v>
      </c>
    </row>
    <row r="10" spans="1:31" s="44" customFormat="1" ht="30" customHeight="1">
      <c r="A10"/>
      <c r="B10" s="589"/>
      <c r="C10" s="577" t="s">
        <v>31</v>
      </c>
      <c r="D10" s="578"/>
      <c r="E10" s="578"/>
      <c r="F10" s="579"/>
      <c r="G10" s="567"/>
      <c r="H10" s="568"/>
      <c r="I10" s="610"/>
      <c r="J10" s="611"/>
      <c r="K10" s="610"/>
      <c r="L10" s="611"/>
      <c r="M10" s="610"/>
      <c r="N10" s="611"/>
      <c r="O10" s="610"/>
      <c r="P10" s="611"/>
      <c r="Q10" s="610"/>
      <c r="R10" s="611"/>
      <c r="S10" s="610"/>
      <c r="T10" s="611"/>
      <c r="U10" s="610"/>
      <c r="V10" s="611"/>
      <c r="W10" s="610"/>
      <c r="X10" s="611"/>
      <c r="Y10" s="610"/>
      <c r="Z10" s="611"/>
      <c r="AA10" s="626"/>
      <c r="AD10" s="44">
        <f>G$10</f>
        <v>0</v>
      </c>
    </row>
    <row r="11" spans="1:31" s="44" customFormat="1" ht="30" customHeight="1" thickBot="1">
      <c r="A11"/>
      <c r="B11" s="590"/>
      <c r="C11" s="574" t="s">
        <v>11</v>
      </c>
      <c r="D11" s="575"/>
      <c r="E11" s="575"/>
      <c r="F11" s="576"/>
      <c r="G11" s="582"/>
      <c r="H11" s="583"/>
      <c r="I11" s="582"/>
      <c r="J11" s="583"/>
      <c r="K11" s="582"/>
      <c r="L11" s="583"/>
      <c r="M11" s="582"/>
      <c r="N11" s="583"/>
      <c r="O11" s="582"/>
      <c r="P11" s="583"/>
      <c r="Q11" s="582"/>
      <c r="R11" s="583"/>
      <c r="S11" s="582"/>
      <c r="T11" s="583"/>
      <c r="U11" s="582"/>
      <c r="V11" s="583"/>
      <c r="W11" s="582"/>
      <c r="X11" s="583"/>
      <c r="Y11" s="582"/>
      <c r="Z11" s="583"/>
      <c r="AA11" s="627"/>
      <c r="AD11" s="44">
        <f>I$10</f>
        <v>0</v>
      </c>
    </row>
    <row r="12" spans="1:31" s="44" customFormat="1" ht="30" customHeight="1">
      <c r="B12" s="593" t="s">
        <v>88</v>
      </c>
      <c r="C12" s="543" t="s">
        <v>32</v>
      </c>
      <c r="D12" s="569" t="s">
        <v>196</v>
      </c>
      <c r="E12" s="570"/>
      <c r="F12" s="571"/>
      <c r="G12" s="572"/>
      <c r="H12" s="573"/>
      <c r="I12" s="572"/>
      <c r="J12" s="573"/>
      <c r="K12" s="572"/>
      <c r="L12" s="573"/>
      <c r="M12" s="572"/>
      <c r="N12" s="573"/>
      <c r="O12" s="572"/>
      <c r="P12" s="573"/>
      <c r="Q12" s="572"/>
      <c r="R12" s="573"/>
      <c r="S12" s="572"/>
      <c r="T12" s="573"/>
      <c r="U12" s="572"/>
      <c r="V12" s="573"/>
      <c r="W12" s="572"/>
      <c r="X12" s="573"/>
      <c r="Y12" s="572"/>
      <c r="Z12" s="573"/>
      <c r="AA12" s="70">
        <f>SUM($G12,$I12,$K12,$M12,$O12,$Q12,$S12,$U12,$W12,$Y12)</f>
        <v>0</v>
      </c>
      <c r="AD12" s="44">
        <f>K$10</f>
        <v>0</v>
      </c>
    </row>
    <row r="13" spans="1:31" s="44" customFormat="1" ht="30" customHeight="1">
      <c r="B13" s="593"/>
      <c r="C13" s="544"/>
      <c r="D13" s="621" t="s">
        <v>33</v>
      </c>
      <c r="E13" s="615" t="s">
        <v>34</v>
      </c>
      <c r="F13" s="616"/>
      <c r="G13" s="32" t="b">
        <v>0</v>
      </c>
      <c r="H13" s="33" t="b">
        <v>0</v>
      </c>
      <c r="I13" s="32" t="b">
        <v>0</v>
      </c>
      <c r="J13" s="33" t="b">
        <v>0</v>
      </c>
      <c r="K13" s="32" t="b">
        <v>0</v>
      </c>
      <c r="L13" s="33" t="b">
        <v>0</v>
      </c>
      <c r="M13" s="32" t="b">
        <v>0</v>
      </c>
      <c r="N13" s="33" t="b">
        <v>0</v>
      </c>
      <c r="O13" s="32" t="b">
        <v>0</v>
      </c>
      <c r="P13" s="33" t="b">
        <v>0</v>
      </c>
      <c r="Q13" s="32" t="b">
        <v>0</v>
      </c>
      <c r="R13" s="33" t="b">
        <v>0</v>
      </c>
      <c r="S13" s="32" t="b">
        <v>0</v>
      </c>
      <c r="T13" s="33" t="b">
        <v>0</v>
      </c>
      <c r="U13" s="32" t="b">
        <v>0</v>
      </c>
      <c r="V13" s="33" t="b">
        <v>0</v>
      </c>
      <c r="W13" s="32" t="b">
        <v>0</v>
      </c>
      <c r="X13" s="33" t="b">
        <v>0</v>
      </c>
      <c r="Y13" s="32" t="b">
        <v>0</v>
      </c>
      <c r="Z13" s="34" t="b">
        <v>0</v>
      </c>
      <c r="AA13" s="628"/>
      <c r="AD13" s="44">
        <f>M$10</f>
        <v>0</v>
      </c>
    </row>
    <row r="14" spans="1:31" s="44" customFormat="1" ht="30" customHeight="1">
      <c r="B14" s="593"/>
      <c r="C14" s="544"/>
      <c r="D14" s="621"/>
      <c r="E14" s="617"/>
      <c r="F14" s="618"/>
      <c r="G14" s="35" t="b">
        <v>0</v>
      </c>
      <c r="H14" s="36"/>
      <c r="I14" s="35" t="b">
        <v>0</v>
      </c>
      <c r="J14" s="36"/>
      <c r="K14" s="35" t="b">
        <v>0</v>
      </c>
      <c r="L14" s="36"/>
      <c r="M14" s="35" t="b">
        <v>0</v>
      </c>
      <c r="N14" s="36"/>
      <c r="O14" s="35" t="b">
        <v>0</v>
      </c>
      <c r="P14" s="36"/>
      <c r="Q14" s="35" t="b">
        <v>0</v>
      </c>
      <c r="R14" s="36"/>
      <c r="S14" s="35" t="b">
        <v>0</v>
      </c>
      <c r="T14" s="36"/>
      <c r="U14" s="35" t="b">
        <v>0</v>
      </c>
      <c r="V14" s="36"/>
      <c r="W14" s="35" t="b">
        <v>0</v>
      </c>
      <c r="X14" s="36"/>
      <c r="Y14" s="35" t="b">
        <v>0</v>
      </c>
      <c r="Z14" s="37"/>
      <c r="AA14" s="628"/>
      <c r="AD14" s="44">
        <f>O$10</f>
        <v>0</v>
      </c>
    </row>
    <row r="15" spans="1:31" s="44" customFormat="1" ht="30" customHeight="1">
      <c r="B15" s="593"/>
      <c r="C15" s="544"/>
      <c r="D15" s="621"/>
      <c r="E15" s="619"/>
      <c r="F15" s="620"/>
      <c r="G15" s="381" t="str">
        <f>IF(G13=TRUE,"単機能型","")&amp;"　"&amp;IF(H13=TRUE,"ハイブリッド型（太陽光+V2H）","")&amp;"　"&amp;IF(G14=TRUE,"トライブリッド型","")</f>
        <v>　　</v>
      </c>
      <c r="H15" s="38"/>
      <c r="I15" s="165" t="str">
        <f>IF(I13=TRUE,"単機能型","")&amp;"　"&amp;IF(J13=TRUE,"ハイブリッド型","")&amp;"　"&amp;IF(I14=TRUE,"トライブリッド型","")</f>
        <v>　　</v>
      </c>
      <c r="J15" s="38"/>
      <c r="K15" s="165" t="str">
        <f>IF(K13=TRUE,"単機能型","")&amp;"　"&amp;IF(L13=TRUE,"ハイブリッド型","")&amp;"　"&amp;IF(K14=TRUE,"トライブリッド型","")</f>
        <v>　　</v>
      </c>
      <c r="L15" s="38"/>
      <c r="M15" s="165" t="str">
        <f>IF(M13=TRUE,"単機能型","")&amp;"　"&amp;IF(N13=TRUE,"ハイブリッド型","")&amp;"　"&amp;IF(M14=TRUE,"トライブリッド型","")</f>
        <v>　　</v>
      </c>
      <c r="N15" s="38"/>
      <c r="O15" s="165" t="str">
        <f>IF(O13=TRUE,"単機能型","")&amp;"　"&amp;IF(P13=TRUE,"ハイブリッド型","")&amp;"　"&amp;IF(O14=TRUE,"トライブリッド型","")</f>
        <v>　　</v>
      </c>
      <c r="P15" s="38"/>
      <c r="Q15" s="165" t="str">
        <f>IF(Q13=TRUE,"単機能型","")&amp;"　"&amp;IF(R13=TRUE,"ハイブリッド型","")&amp;"　"&amp;IF(Q14=TRUE,"トライブリッド型","")</f>
        <v>　　</v>
      </c>
      <c r="R15" s="38"/>
      <c r="S15" s="165" t="str">
        <f>IF(S13=TRUE,"単機能型","")&amp;"　"&amp;IF(T13=TRUE,"ハイブリッド型","")&amp;"　"&amp;IF(S14=TRUE,"トライブリッド型","")</f>
        <v>　　</v>
      </c>
      <c r="T15" s="38"/>
      <c r="U15" s="165" t="str">
        <f>IF(U13=TRUE,"単機能型","")&amp;"　"&amp;IF(V13=TRUE,"ハイブリッド型","")&amp;"　"&amp;IF(U14=TRUE,"トライブリッド型","")</f>
        <v>　　</v>
      </c>
      <c r="V15" s="38"/>
      <c r="W15" s="165" t="str">
        <f>IF(W13=TRUE,"単機能型","")&amp;"　"&amp;IF(X13=TRUE,"ハイブリッド型","")&amp;"　"&amp;IF(W14=TRUE,"トライブリッド型","")</f>
        <v>　　</v>
      </c>
      <c r="X15" s="38"/>
      <c r="Y15" s="165" t="str">
        <f>IF(Y13=TRUE,"単機能型","")&amp;"　"&amp;IF(Z13=TRUE,"ハイブリッド型","")&amp;"　"&amp;IF(Y14=TRUE,"トライブリッド型","")</f>
        <v>　　</v>
      </c>
      <c r="Z15" s="39"/>
      <c r="AA15" s="628"/>
      <c r="AD15" s="44">
        <f>Q$10</f>
        <v>0</v>
      </c>
    </row>
    <row r="16" spans="1:31" s="44" customFormat="1" ht="30" customHeight="1">
      <c r="B16" s="593"/>
      <c r="C16" s="544"/>
      <c r="D16" s="621"/>
      <c r="E16" s="591" t="s">
        <v>197</v>
      </c>
      <c r="F16" s="591"/>
      <c r="G16" s="538">
        <v>0</v>
      </c>
      <c r="H16" s="592"/>
      <c r="I16" s="538">
        <v>0</v>
      </c>
      <c r="J16" s="592"/>
      <c r="K16" s="538">
        <v>0</v>
      </c>
      <c r="L16" s="592"/>
      <c r="M16" s="538">
        <v>0</v>
      </c>
      <c r="N16" s="592"/>
      <c r="O16" s="538">
        <v>0</v>
      </c>
      <c r="P16" s="592"/>
      <c r="Q16" s="538">
        <v>0</v>
      </c>
      <c r="R16" s="592"/>
      <c r="S16" s="538">
        <v>0</v>
      </c>
      <c r="T16" s="592"/>
      <c r="U16" s="538">
        <v>0</v>
      </c>
      <c r="V16" s="592"/>
      <c r="W16" s="538">
        <v>0</v>
      </c>
      <c r="X16" s="592"/>
      <c r="Y16" s="538">
        <v>0</v>
      </c>
      <c r="Z16" s="592"/>
      <c r="AA16" s="71">
        <f t="shared" ref="AA16:AA39" si="0">SUM($G16,$I16,$K16,$M16,$O16,$Q16,$S16,$U16,$W16,$Y16)</f>
        <v>0</v>
      </c>
      <c r="AD16" s="44">
        <f>S$10</f>
        <v>0</v>
      </c>
    </row>
    <row r="17" spans="2:30" s="44" customFormat="1" ht="30" customHeight="1">
      <c r="B17" s="593"/>
      <c r="C17" s="544"/>
      <c r="D17" s="622"/>
      <c r="E17" s="160" t="s">
        <v>198</v>
      </c>
      <c r="F17" s="161" t="s">
        <v>35</v>
      </c>
      <c r="G17" s="524">
        <v>0</v>
      </c>
      <c r="H17" s="525"/>
      <c r="I17" s="524">
        <v>0</v>
      </c>
      <c r="J17" s="525"/>
      <c r="K17" s="524">
        <v>0</v>
      </c>
      <c r="L17" s="525"/>
      <c r="M17" s="524">
        <v>0</v>
      </c>
      <c r="N17" s="525"/>
      <c r="O17" s="524">
        <v>0</v>
      </c>
      <c r="P17" s="525"/>
      <c r="Q17" s="524">
        <v>0</v>
      </c>
      <c r="R17" s="525"/>
      <c r="S17" s="524">
        <v>0</v>
      </c>
      <c r="T17" s="525"/>
      <c r="U17" s="524">
        <v>0</v>
      </c>
      <c r="V17" s="525"/>
      <c r="W17" s="524">
        <v>0</v>
      </c>
      <c r="X17" s="525"/>
      <c r="Y17" s="524">
        <v>0</v>
      </c>
      <c r="Z17" s="525"/>
      <c r="AA17" s="72">
        <f t="shared" si="0"/>
        <v>0</v>
      </c>
      <c r="AD17" s="44">
        <f>U$10</f>
        <v>0</v>
      </c>
    </row>
    <row r="18" spans="2:30" s="44" customFormat="1" ht="30" customHeight="1">
      <c r="B18" s="593"/>
      <c r="C18" s="544"/>
      <c r="D18" s="548" t="s">
        <v>199</v>
      </c>
      <c r="E18" s="549"/>
      <c r="F18" s="549"/>
      <c r="G18" s="531">
        <v>0</v>
      </c>
      <c r="H18" s="532"/>
      <c r="I18" s="531">
        <v>0</v>
      </c>
      <c r="J18" s="532"/>
      <c r="K18" s="531">
        <v>0</v>
      </c>
      <c r="L18" s="532"/>
      <c r="M18" s="531">
        <v>0</v>
      </c>
      <c r="N18" s="532"/>
      <c r="O18" s="531">
        <v>0</v>
      </c>
      <c r="P18" s="532"/>
      <c r="Q18" s="531">
        <v>0</v>
      </c>
      <c r="R18" s="532"/>
      <c r="S18" s="531">
        <v>0</v>
      </c>
      <c r="T18" s="532"/>
      <c r="U18" s="531">
        <v>0</v>
      </c>
      <c r="V18" s="532"/>
      <c r="W18" s="531">
        <v>0</v>
      </c>
      <c r="X18" s="532"/>
      <c r="Y18" s="531">
        <v>0</v>
      </c>
      <c r="Z18" s="532"/>
      <c r="AA18" s="73">
        <f t="shared" si="0"/>
        <v>0</v>
      </c>
      <c r="AD18" s="44">
        <f>W$10</f>
        <v>0</v>
      </c>
    </row>
    <row r="19" spans="2:30" s="44" customFormat="1" ht="30" customHeight="1">
      <c r="B19" s="593"/>
      <c r="C19" s="544"/>
      <c r="D19" s="162" t="s">
        <v>33</v>
      </c>
      <c r="E19" s="551" t="s">
        <v>200</v>
      </c>
      <c r="F19" s="581"/>
      <c r="G19" s="524">
        <v>0</v>
      </c>
      <c r="H19" s="525"/>
      <c r="I19" s="524">
        <v>0</v>
      </c>
      <c r="J19" s="525"/>
      <c r="K19" s="524">
        <v>0</v>
      </c>
      <c r="L19" s="525"/>
      <c r="M19" s="524">
        <v>0</v>
      </c>
      <c r="N19" s="525"/>
      <c r="O19" s="524">
        <v>0</v>
      </c>
      <c r="P19" s="525"/>
      <c r="Q19" s="524">
        <v>0</v>
      </c>
      <c r="R19" s="525"/>
      <c r="S19" s="524">
        <v>0</v>
      </c>
      <c r="T19" s="525"/>
      <c r="U19" s="524">
        <v>0</v>
      </c>
      <c r="V19" s="525"/>
      <c r="W19" s="524">
        <v>0</v>
      </c>
      <c r="X19" s="525"/>
      <c r="Y19" s="524">
        <v>0</v>
      </c>
      <c r="Z19" s="525"/>
      <c r="AA19" s="72">
        <f t="shared" si="0"/>
        <v>0</v>
      </c>
      <c r="AD19" s="44">
        <f>Y$10</f>
        <v>0</v>
      </c>
    </row>
    <row r="20" spans="2:30" s="44" customFormat="1" ht="30" customHeight="1">
      <c r="B20" s="593"/>
      <c r="C20" s="544"/>
      <c r="D20" s="548" t="s">
        <v>201</v>
      </c>
      <c r="E20" s="549"/>
      <c r="F20" s="549"/>
      <c r="G20" s="531">
        <v>0</v>
      </c>
      <c r="H20" s="532"/>
      <c r="I20" s="531">
        <v>0</v>
      </c>
      <c r="J20" s="532"/>
      <c r="K20" s="531">
        <v>0</v>
      </c>
      <c r="L20" s="532"/>
      <c r="M20" s="531">
        <v>0</v>
      </c>
      <c r="N20" s="532"/>
      <c r="O20" s="531">
        <v>0</v>
      </c>
      <c r="P20" s="532"/>
      <c r="Q20" s="531">
        <v>0</v>
      </c>
      <c r="R20" s="532"/>
      <c r="S20" s="531">
        <v>0</v>
      </c>
      <c r="T20" s="532"/>
      <c r="U20" s="531">
        <v>0</v>
      </c>
      <c r="V20" s="532"/>
      <c r="W20" s="531">
        <v>0</v>
      </c>
      <c r="X20" s="532"/>
      <c r="Y20" s="531">
        <v>0</v>
      </c>
      <c r="Z20" s="532"/>
      <c r="AA20" s="73">
        <f t="shared" si="0"/>
        <v>0</v>
      </c>
    </row>
    <row r="21" spans="2:30" s="44" customFormat="1" ht="30" customHeight="1">
      <c r="B21" s="593"/>
      <c r="C21" s="544"/>
      <c r="D21" s="163" t="s">
        <v>33</v>
      </c>
      <c r="E21" s="559" t="s">
        <v>36</v>
      </c>
      <c r="F21" s="560"/>
      <c r="G21" s="533">
        <v>0</v>
      </c>
      <c r="H21" s="534"/>
      <c r="I21" s="533">
        <v>0</v>
      </c>
      <c r="J21" s="534"/>
      <c r="K21" s="533">
        <v>0</v>
      </c>
      <c r="L21" s="534"/>
      <c r="M21" s="533">
        <v>0</v>
      </c>
      <c r="N21" s="534"/>
      <c r="O21" s="533">
        <v>0</v>
      </c>
      <c r="P21" s="534"/>
      <c r="Q21" s="533">
        <v>0</v>
      </c>
      <c r="R21" s="534"/>
      <c r="S21" s="533">
        <v>0</v>
      </c>
      <c r="T21" s="534"/>
      <c r="U21" s="533">
        <v>0</v>
      </c>
      <c r="V21" s="534"/>
      <c r="W21" s="533">
        <v>0</v>
      </c>
      <c r="X21" s="534"/>
      <c r="Y21" s="533">
        <v>0</v>
      </c>
      <c r="Z21" s="534"/>
      <c r="AA21" s="74">
        <f t="shared" si="0"/>
        <v>0</v>
      </c>
    </row>
    <row r="22" spans="2:30" s="44" customFormat="1" ht="30" customHeight="1">
      <c r="B22" s="593"/>
      <c r="C22" s="544"/>
      <c r="D22" s="548" t="s">
        <v>432</v>
      </c>
      <c r="E22" s="549"/>
      <c r="F22" s="549"/>
      <c r="G22" s="531">
        <v>0</v>
      </c>
      <c r="H22" s="532"/>
      <c r="I22" s="531">
        <v>0</v>
      </c>
      <c r="J22" s="532"/>
      <c r="K22" s="531">
        <v>0</v>
      </c>
      <c r="L22" s="532"/>
      <c r="M22" s="531">
        <v>0</v>
      </c>
      <c r="N22" s="532"/>
      <c r="O22" s="531">
        <v>0</v>
      </c>
      <c r="P22" s="532"/>
      <c r="Q22" s="531">
        <v>0</v>
      </c>
      <c r="R22" s="532"/>
      <c r="S22" s="531">
        <v>0</v>
      </c>
      <c r="T22" s="532"/>
      <c r="U22" s="531">
        <v>0</v>
      </c>
      <c r="V22" s="532"/>
      <c r="W22" s="531">
        <v>0</v>
      </c>
      <c r="X22" s="532"/>
      <c r="Y22" s="531">
        <v>0</v>
      </c>
      <c r="Z22" s="532"/>
      <c r="AA22" s="73">
        <f t="shared" si="0"/>
        <v>0</v>
      </c>
    </row>
    <row r="23" spans="2:30" s="44" customFormat="1" ht="30" customHeight="1" thickBot="1">
      <c r="B23" s="593"/>
      <c r="C23" s="544"/>
      <c r="D23" s="163" t="s">
        <v>33</v>
      </c>
      <c r="E23" s="522" t="s">
        <v>442</v>
      </c>
      <c r="F23" s="523"/>
      <c r="G23" s="541">
        <v>0</v>
      </c>
      <c r="H23" s="633"/>
      <c r="I23" s="524">
        <v>0</v>
      </c>
      <c r="J23" s="525"/>
      <c r="K23" s="524">
        <v>0</v>
      </c>
      <c r="L23" s="525"/>
      <c r="M23" s="524">
        <v>0</v>
      </c>
      <c r="N23" s="525"/>
      <c r="O23" s="524">
        <v>0</v>
      </c>
      <c r="P23" s="525"/>
      <c r="Q23" s="524">
        <v>0</v>
      </c>
      <c r="R23" s="525"/>
      <c r="S23" s="524">
        <v>0</v>
      </c>
      <c r="T23" s="525"/>
      <c r="U23" s="524">
        <v>0</v>
      </c>
      <c r="V23" s="525"/>
      <c r="W23" s="524">
        <v>0</v>
      </c>
      <c r="X23" s="525"/>
      <c r="Y23" s="524">
        <v>0</v>
      </c>
      <c r="Z23" s="525"/>
      <c r="AA23" s="72">
        <f t="shared" si="0"/>
        <v>0</v>
      </c>
      <c r="AD23" s="44">
        <f>U$10</f>
        <v>0</v>
      </c>
    </row>
    <row r="24" spans="2:30" s="44" customFormat="1" ht="30" customHeight="1" thickTop="1">
      <c r="B24" s="593"/>
      <c r="C24" s="598" t="s">
        <v>37</v>
      </c>
      <c r="D24" s="553" t="s">
        <v>386</v>
      </c>
      <c r="E24" s="554"/>
      <c r="F24" s="555"/>
      <c r="G24" s="526">
        <v>0</v>
      </c>
      <c r="H24" s="527"/>
      <c r="I24" s="526">
        <v>0</v>
      </c>
      <c r="J24" s="527"/>
      <c r="K24" s="526">
        <v>0</v>
      </c>
      <c r="L24" s="527"/>
      <c r="M24" s="526">
        <v>0</v>
      </c>
      <c r="N24" s="527"/>
      <c r="O24" s="526">
        <v>0</v>
      </c>
      <c r="P24" s="527"/>
      <c r="Q24" s="526">
        <v>0</v>
      </c>
      <c r="R24" s="527"/>
      <c r="S24" s="526">
        <v>0</v>
      </c>
      <c r="T24" s="527"/>
      <c r="U24" s="526">
        <v>0</v>
      </c>
      <c r="V24" s="527"/>
      <c r="W24" s="526">
        <v>0</v>
      </c>
      <c r="X24" s="527"/>
      <c r="Y24" s="526">
        <v>0</v>
      </c>
      <c r="Z24" s="527"/>
      <c r="AA24" s="75">
        <f t="shared" si="0"/>
        <v>0</v>
      </c>
    </row>
    <row r="25" spans="2:30" s="44" customFormat="1" ht="30" customHeight="1">
      <c r="B25" s="593"/>
      <c r="C25" s="599"/>
      <c r="D25" s="561" t="s">
        <v>33</v>
      </c>
      <c r="E25" s="563" t="s">
        <v>387</v>
      </c>
      <c r="F25" s="564"/>
      <c r="G25" s="538">
        <v>0</v>
      </c>
      <c r="H25" s="539"/>
      <c r="I25" s="538">
        <v>0</v>
      </c>
      <c r="J25" s="539"/>
      <c r="K25" s="538">
        <v>0</v>
      </c>
      <c r="L25" s="539"/>
      <c r="M25" s="538">
        <v>0</v>
      </c>
      <c r="N25" s="539"/>
      <c r="O25" s="538">
        <v>0</v>
      </c>
      <c r="P25" s="539"/>
      <c r="Q25" s="538">
        <v>0</v>
      </c>
      <c r="R25" s="539"/>
      <c r="S25" s="538">
        <v>0</v>
      </c>
      <c r="T25" s="539"/>
      <c r="U25" s="538">
        <v>0</v>
      </c>
      <c r="V25" s="539"/>
      <c r="W25" s="538">
        <v>0</v>
      </c>
      <c r="X25" s="539"/>
      <c r="Y25" s="538">
        <v>0</v>
      </c>
      <c r="Z25" s="539"/>
      <c r="AA25" s="71">
        <f t="shared" si="0"/>
        <v>0</v>
      </c>
    </row>
    <row r="26" spans="2:30" s="44" customFormat="1" ht="30" customHeight="1">
      <c r="B26" s="593"/>
      <c r="C26" s="599"/>
      <c r="D26" s="562"/>
      <c r="E26" s="164" t="s">
        <v>198</v>
      </c>
      <c r="F26" s="230" t="s">
        <v>388</v>
      </c>
      <c r="G26" s="524">
        <v>0</v>
      </c>
      <c r="H26" s="540"/>
      <c r="I26" s="524">
        <v>0</v>
      </c>
      <c r="J26" s="540"/>
      <c r="K26" s="524">
        <v>0</v>
      </c>
      <c r="L26" s="540"/>
      <c r="M26" s="524">
        <v>0</v>
      </c>
      <c r="N26" s="540"/>
      <c r="O26" s="524">
        <v>0</v>
      </c>
      <c r="P26" s="540"/>
      <c r="Q26" s="524">
        <v>0</v>
      </c>
      <c r="R26" s="540"/>
      <c r="S26" s="524">
        <v>0</v>
      </c>
      <c r="T26" s="540"/>
      <c r="U26" s="524">
        <v>0</v>
      </c>
      <c r="V26" s="540"/>
      <c r="W26" s="524">
        <v>0</v>
      </c>
      <c r="X26" s="540"/>
      <c r="Y26" s="524">
        <v>0</v>
      </c>
      <c r="Z26" s="540"/>
      <c r="AA26" s="72">
        <f t="shared" si="0"/>
        <v>0</v>
      </c>
    </row>
    <row r="27" spans="2:30" s="44" customFormat="1" ht="30" customHeight="1">
      <c r="B27" s="593"/>
      <c r="C27" s="599"/>
      <c r="D27" s="548" t="s">
        <v>389</v>
      </c>
      <c r="E27" s="549"/>
      <c r="F27" s="550"/>
      <c r="G27" s="531">
        <v>0</v>
      </c>
      <c r="H27" s="532"/>
      <c r="I27" s="531">
        <v>0</v>
      </c>
      <c r="J27" s="532"/>
      <c r="K27" s="531">
        <v>0</v>
      </c>
      <c r="L27" s="532"/>
      <c r="M27" s="531">
        <v>0</v>
      </c>
      <c r="N27" s="532"/>
      <c r="O27" s="531">
        <v>0</v>
      </c>
      <c r="P27" s="532"/>
      <c r="Q27" s="531">
        <v>0</v>
      </c>
      <c r="R27" s="532"/>
      <c r="S27" s="531">
        <v>0</v>
      </c>
      <c r="T27" s="532"/>
      <c r="U27" s="531">
        <v>0</v>
      </c>
      <c r="V27" s="532"/>
      <c r="W27" s="531">
        <v>0</v>
      </c>
      <c r="X27" s="532"/>
      <c r="Y27" s="531">
        <v>0</v>
      </c>
      <c r="Z27" s="532"/>
      <c r="AA27" s="73">
        <f t="shared" si="0"/>
        <v>0</v>
      </c>
    </row>
    <row r="28" spans="2:30" s="44" customFormat="1" ht="30" customHeight="1">
      <c r="B28" s="593"/>
      <c r="C28" s="599"/>
      <c r="D28" s="162" t="s">
        <v>33</v>
      </c>
      <c r="E28" s="551" t="s">
        <v>440</v>
      </c>
      <c r="F28" s="552"/>
      <c r="G28" s="524">
        <v>0</v>
      </c>
      <c r="H28" s="525"/>
      <c r="I28" s="524">
        <v>0</v>
      </c>
      <c r="J28" s="525"/>
      <c r="K28" s="524">
        <v>0</v>
      </c>
      <c r="L28" s="525"/>
      <c r="M28" s="524">
        <v>0</v>
      </c>
      <c r="N28" s="525"/>
      <c r="O28" s="524">
        <v>0</v>
      </c>
      <c r="P28" s="525"/>
      <c r="Q28" s="524">
        <v>0</v>
      </c>
      <c r="R28" s="525"/>
      <c r="S28" s="524">
        <v>0</v>
      </c>
      <c r="T28" s="525"/>
      <c r="U28" s="524">
        <v>0</v>
      </c>
      <c r="V28" s="525"/>
      <c r="W28" s="524">
        <v>0</v>
      </c>
      <c r="X28" s="525"/>
      <c r="Y28" s="524">
        <v>0</v>
      </c>
      <c r="Z28" s="525"/>
      <c r="AA28" s="72">
        <f t="shared" si="0"/>
        <v>0</v>
      </c>
    </row>
    <row r="29" spans="2:30" s="44" customFormat="1" ht="30" customHeight="1">
      <c r="B29" s="593"/>
      <c r="C29" s="599"/>
      <c r="D29" s="548" t="s">
        <v>390</v>
      </c>
      <c r="E29" s="549"/>
      <c r="F29" s="550"/>
      <c r="G29" s="531">
        <v>0</v>
      </c>
      <c r="H29" s="532"/>
      <c r="I29" s="531">
        <v>0</v>
      </c>
      <c r="J29" s="532"/>
      <c r="K29" s="531">
        <v>0</v>
      </c>
      <c r="L29" s="532"/>
      <c r="M29" s="531">
        <v>0</v>
      </c>
      <c r="N29" s="532"/>
      <c r="O29" s="531">
        <v>0</v>
      </c>
      <c r="P29" s="532"/>
      <c r="Q29" s="531">
        <v>0</v>
      </c>
      <c r="R29" s="532"/>
      <c r="S29" s="531">
        <v>0</v>
      </c>
      <c r="T29" s="532"/>
      <c r="U29" s="531">
        <v>0</v>
      </c>
      <c r="V29" s="532"/>
      <c r="W29" s="531">
        <v>0</v>
      </c>
      <c r="X29" s="532"/>
      <c r="Y29" s="531">
        <v>0</v>
      </c>
      <c r="Z29" s="532"/>
      <c r="AA29" s="73">
        <f t="shared" si="0"/>
        <v>0</v>
      </c>
    </row>
    <row r="30" spans="2:30" s="44" customFormat="1" ht="30" customHeight="1" thickBot="1">
      <c r="B30" s="593"/>
      <c r="C30" s="599"/>
      <c r="D30" s="229" t="s">
        <v>33</v>
      </c>
      <c r="E30" s="551" t="s">
        <v>391</v>
      </c>
      <c r="F30" s="552"/>
      <c r="G30" s="541">
        <v>0</v>
      </c>
      <c r="H30" s="542"/>
      <c r="I30" s="541">
        <v>0</v>
      </c>
      <c r="J30" s="542"/>
      <c r="K30" s="541">
        <v>0</v>
      </c>
      <c r="L30" s="542"/>
      <c r="M30" s="541">
        <v>0</v>
      </c>
      <c r="N30" s="542"/>
      <c r="O30" s="541">
        <v>0</v>
      </c>
      <c r="P30" s="542"/>
      <c r="Q30" s="541">
        <v>0</v>
      </c>
      <c r="R30" s="542"/>
      <c r="S30" s="541">
        <v>0</v>
      </c>
      <c r="T30" s="542"/>
      <c r="U30" s="541">
        <v>0</v>
      </c>
      <c r="V30" s="542"/>
      <c r="W30" s="541">
        <v>0</v>
      </c>
      <c r="X30" s="542"/>
      <c r="Y30" s="541">
        <v>0</v>
      </c>
      <c r="Z30" s="542"/>
      <c r="AA30" s="76">
        <f t="shared" si="0"/>
        <v>0</v>
      </c>
    </row>
    <row r="31" spans="2:30" s="44" customFormat="1" ht="30" customHeight="1" thickTop="1">
      <c r="B31" s="593"/>
      <c r="C31" s="599"/>
      <c r="D31" s="556" t="s">
        <v>392</v>
      </c>
      <c r="E31" s="557"/>
      <c r="F31" s="558"/>
      <c r="G31" s="531">
        <v>0</v>
      </c>
      <c r="H31" s="532"/>
      <c r="I31" s="531">
        <v>0</v>
      </c>
      <c r="J31" s="532"/>
      <c r="K31" s="531">
        <v>0</v>
      </c>
      <c r="L31" s="532"/>
      <c r="M31" s="531">
        <v>0</v>
      </c>
      <c r="N31" s="532"/>
      <c r="O31" s="531">
        <v>0</v>
      </c>
      <c r="P31" s="532"/>
      <c r="Q31" s="531">
        <v>0</v>
      </c>
      <c r="R31" s="532"/>
      <c r="S31" s="531">
        <v>0</v>
      </c>
      <c r="T31" s="532"/>
      <c r="U31" s="531">
        <v>0</v>
      </c>
      <c r="V31" s="532"/>
      <c r="W31" s="531">
        <v>0</v>
      </c>
      <c r="X31" s="532"/>
      <c r="Y31" s="531">
        <v>0</v>
      </c>
      <c r="Z31" s="532"/>
      <c r="AA31" s="73">
        <f t="shared" si="0"/>
        <v>0</v>
      </c>
    </row>
    <row r="32" spans="2:30" s="44" customFormat="1" ht="30" customHeight="1" thickBot="1">
      <c r="B32" s="593"/>
      <c r="C32" s="600"/>
      <c r="D32" s="235" t="s">
        <v>33</v>
      </c>
      <c r="E32" s="522" t="s">
        <v>441</v>
      </c>
      <c r="F32" s="523"/>
      <c r="G32" s="524">
        <v>0</v>
      </c>
      <c r="H32" s="525"/>
      <c r="I32" s="524">
        <v>0</v>
      </c>
      <c r="J32" s="525"/>
      <c r="K32" s="524">
        <v>0</v>
      </c>
      <c r="L32" s="525"/>
      <c r="M32" s="524">
        <v>0</v>
      </c>
      <c r="N32" s="525"/>
      <c r="O32" s="524">
        <v>0</v>
      </c>
      <c r="P32" s="525"/>
      <c r="Q32" s="524">
        <v>0</v>
      </c>
      <c r="R32" s="525"/>
      <c r="S32" s="524">
        <v>0</v>
      </c>
      <c r="T32" s="525"/>
      <c r="U32" s="524">
        <v>0</v>
      </c>
      <c r="V32" s="525"/>
      <c r="W32" s="524">
        <v>0</v>
      </c>
      <c r="X32" s="525"/>
      <c r="Y32" s="524">
        <v>0</v>
      </c>
      <c r="Z32" s="525"/>
      <c r="AA32" s="72">
        <f t="shared" si="0"/>
        <v>0</v>
      </c>
      <c r="AD32" s="44">
        <f>U$10</f>
        <v>0</v>
      </c>
    </row>
    <row r="33" spans="2:27" s="44" customFormat="1" ht="30" customHeight="1" thickTop="1">
      <c r="B33" s="593"/>
      <c r="C33" s="547" t="s">
        <v>393</v>
      </c>
      <c r="D33" s="547"/>
      <c r="E33" s="547"/>
      <c r="F33" s="547"/>
      <c r="G33" s="536">
        <f>(G12)+(G24)</f>
        <v>0</v>
      </c>
      <c r="H33" s="537"/>
      <c r="I33" s="520">
        <f>(I12)+(I24)</f>
        <v>0</v>
      </c>
      <c r="J33" s="521"/>
      <c r="K33" s="520">
        <f>(K12)+(K24)</f>
        <v>0</v>
      </c>
      <c r="L33" s="521"/>
      <c r="M33" s="520">
        <f>(M12)+(M24)</f>
        <v>0</v>
      </c>
      <c r="N33" s="521"/>
      <c r="O33" s="520">
        <f>(O12)+(O24)</f>
        <v>0</v>
      </c>
      <c r="P33" s="521"/>
      <c r="Q33" s="520">
        <f>(Q12)+(Q24)</f>
        <v>0</v>
      </c>
      <c r="R33" s="521"/>
      <c r="S33" s="520">
        <f>(S12)+(S24)</f>
        <v>0</v>
      </c>
      <c r="T33" s="521"/>
      <c r="U33" s="520">
        <f>(U12)+(U24)</f>
        <v>0</v>
      </c>
      <c r="V33" s="521"/>
      <c r="W33" s="520">
        <f>(W12)+(W24)</f>
        <v>0</v>
      </c>
      <c r="X33" s="521"/>
      <c r="Y33" s="623">
        <f>(Y12)+(Y24)</f>
        <v>0</v>
      </c>
      <c r="Z33" s="623"/>
      <c r="AA33" s="77">
        <f t="shared" si="0"/>
        <v>0</v>
      </c>
    </row>
    <row r="34" spans="2:27" s="44" customFormat="1" ht="30" customHeight="1">
      <c r="B34" s="593"/>
      <c r="C34" s="535" t="s">
        <v>394</v>
      </c>
      <c r="D34" s="535"/>
      <c r="E34" s="535"/>
      <c r="F34" s="535"/>
      <c r="G34" s="536">
        <f>(G18+G27)</f>
        <v>0</v>
      </c>
      <c r="H34" s="537"/>
      <c r="I34" s="601">
        <f>(I18+I27)</f>
        <v>0</v>
      </c>
      <c r="J34" s="602"/>
      <c r="K34" s="601">
        <f>(K18+K27)</f>
        <v>0</v>
      </c>
      <c r="L34" s="602"/>
      <c r="M34" s="601">
        <f>(M18+M27)</f>
        <v>0</v>
      </c>
      <c r="N34" s="602"/>
      <c r="O34" s="601">
        <f>(O18+O27)</f>
        <v>0</v>
      </c>
      <c r="P34" s="602"/>
      <c r="Q34" s="601">
        <f>(Q18+Q27)</f>
        <v>0</v>
      </c>
      <c r="R34" s="602"/>
      <c r="S34" s="601">
        <f>(S18+S27)</f>
        <v>0</v>
      </c>
      <c r="T34" s="602"/>
      <c r="U34" s="601">
        <f>(U18+U27)</f>
        <v>0</v>
      </c>
      <c r="V34" s="602"/>
      <c r="W34" s="601">
        <f>(W18+W27)</f>
        <v>0</v>
      </c>
      <c r="X34" s="602"/>
      <c r="Y34" s="629">
        <f>(Y18+Y27)</f>
        <v>0</v>
      </c>
      <c r="Z34" s="629"/>
      <c r="AA34" s="78">
        <f t="shared" si="0"/>
        <v>0</v>
      </c>
    </row>
    <row r="35" spans="2:27" s="44" customFormat="1" ht="30" customHeight="1">
      <c r="B35" s="593"/>
      <c r="C35" s="535" t="s">
        <v>395</v>
      </c>
      <c r="D35" s="535"/>
      <c r="E35" s="535"/>
      <c r="F35" s="535"/>
      <c r="G35" s="536">
        <f>(G20+G29)</f>
        <v>0</v>
      </c>
      <c r="H35" s="537"/>
      <c r="I35" s="601">
        <f>(I20+I29)</f>
        <v>0</v>
      </c>
      <c r="J35" s="602"/>
      <c r="K35" s="601">
        <f>(K20+K29)</f>
        <v>0</v>
      </c>
      <c r="L35" s="602"/>
      <c r="M35" s="601">
        <f>(M20+M29)</f>
        <v>0</v>
      </c>
      <c r="N35" s="602"/>
      <c r="O35" s="601">
        <f>(O20+O29)</f>
        <v>0</v>
      </c>
      <c r="P35" s="602"/>
      <c r="Q35" s="601">
        <f>(Q20+Q29)</f>
        <v>0</v>
      </c>
      <c r="R35" s="602"/>
      <c r="S35" s="601">
        <f>(S20+S29)</f>
        <v>0</v>
      </c>
      <c r="T35" s="602"/>
      <c r="U35" s="601">
        <f>(U20+U29)</f>
        <v>0</v>
      </c>
      <c r="V35" s="602"/>
      <c r="W35" s="601">
        <f>(W20+W29)</f>
        <v>0</v>
      </c>
      <c r="X35" s="602"/>
      <c r="Y35" s="629">
        <f>(Y20+Y29)</f>
        <v>0</v>
      </c>
      <c r="Z35" s="629"/>
      <c r="AA35" s="78">
        <f t="shared" si="0"/>
        <v>0</v>
      </c>
    </row>
    <row r="36" spans="2:27" s="44" customFormat="1" ht="30" customHeight="1">
      <c r="B36" s="593"/>
      <c r="C36" s="535" t="s">
        <v>396</v>
      </c>
      <c r="D36" s="535"/>
      <c r="E36" s="535"/>
      <c r="F36" s="535"/>
      <c r="G36" s="536">
        <f>(G22+G31)</f>
        <v>0</v>
      </c>
      <c r="H36" s="537"/>
      <c r="I36" s="536">
        <f t="shared" ref="I36" si="1">(I22+I31)</f>
        <v>0</v>
      </c>
      <c r="J36" s="537"/>
      <c r="K36" s="536">
        <f t="shared" ref="K36" si="2">(K22+K31)</f>
        <v>0</v>
      </c>
      <c r="L36" s="537"/>
      <c r="M36" s="536">
        <f t="shared" ref="M36" si="3">(M22+M31)</f>
        <v>0</v>
      </c>
      <c r="N36" s="537"/>
      <c r="O36" s="536">
        <f t="shared" ref="O36" si="4">(O22+O31)</f>
        <v>0</v>
      </c>
      <c r="P36" s="537"/>
      <c r="Q36" s="536">
        <f t="shared" ref="Q36" si="5">(Q22+Q31)</f>
        <v>0</v>
      </c>
      <c r="R36" s="537"/>
      <c r="S36" s="536">
        <f t="shared" ref="S36" si="6">(S22+S31)</f>
        <v>0</v>
      </c>
      <c r="T36" s="537"/>
      <c r="U36" s="536">
        <f t="shared" ref="U36" si="7">(U22+U31)</f>
        <v>0</v>
      </c>
      <c r="V36" s="537"/>
      <c r="W36" s="536">
        <f t="shared" ref="W36" si="8">(W22+W31)</f>
        <v>0</v>
      </c>
      <c r="X36" s="537"/>
      <c r="Y36" s="536">
        <f t="shared" ref="Y36" si="9">(Y22+Y31)</f>
        <v>0</v>
      </c>
      <c r="Z36" s="537"/>
      <c r="AA36" s="78">
        <f t="shared" si="0"/>
        <v>0</v>
      </c>
    </row>
    <row r="37" spans="2:27" s="44" customFormat="1" ht="30" customHeight="1">
      <c r="B37" s="593"/>
      <c r="C37" s="595" t="s">
        <v>383</v>
      </c>
      <c r="D37" s="595"/>
      <c r="E37" s="596"/>
      <c r="F37" s="597"/>
      <c r="G37" s="608">
        <f>G33+G34+G35+G36</f>
        <v>0</v>
      </c>
      <c r="H37" s="609"/>
      <c r="I37" s="608">
        <f t="shared" ref="I37" si="10">I33+I34+I35+I36</f>
        <v>0</v>
      </c>
      <c r="J37" s="609"/>
      <c r="K37" s="608">
        <f t="shared" ref="K37" si="11">K33+K34+K35+K36</f>
        <v>0</v>
      </c>
      <c r="L37" s="609"/>
      <c r="M37" s="608">
        <f t="shared" ref="M37" si="12">M33+M34+M35+M36</f>
        <v>0</v>
      </c>
      <c r="N37" s="609"/>
      <c r="O37" s="608">
        <f t="shared" ref="O37" si="13">O33+O34+O35+O36</f>
        <v>0</v>
      </c>
      <c r="P37" s="609"/>
      <c r="Q37" s="608">
        <f t="shared" ref="Q37" si="14">Q33+Q34+Q35+Q36</f>
        <v>0</v>
      </c>
      <c r="R37" s="609"/>
      <c r="S37" s="608">
        <f t="shared" ref="S37" si="15">S33+S34+S35+S36</f>
        <v>0</v>
      </c>
      <c r="T37" s="609"/>
      <c r="U37" s="608">
        <f t="shared" ref="U37" si="16">U33+U34+U35+U36</f>
        <v>0</v>
      </c>
      <c r="V37" s="609"/>
      <c r="W37" s="608">
        <f t="shared" ref="W37" si="17">W33+W34+W35+W36</f>
        <v>0</v>
      </c>
      <c r="X37" s="609"/>
      <c r="Y37" s="608">
        <f t="shared" ref="Y37" si="18">Y33+Y34+Y35+Y36</f>
        <v>0</v>
      </c>
      <c r="Z37" s="609"/>
      <c r="AA37" s="81">
        <f t="shared" si="0"/>
        <v>0</v>
      </c>
    </row>
    <row r="38" spans="2:27" s="44" customFormat="1" ht="30" customHeight="1">
      <c r="B38" s="593"/>
      <c r="C38" s="605" t="s">
        <v>384</v>
      </c>
      <c r="D38" s="605"/>
      <c r="E38" s="606"/>
      <c r="F38" s="607"/>
      <c r="G38" s="536">
        <f>ROUNDDOWN(G37*0.1,0)</f>
        <v>0</v>
      </c>
      <c r="H38" s="537"/>
      <c r="I38" s="603">
        <f>ROUNDDOWN(I37*0.1,0)</f>
        <v>0</v>
      </c>
      <c r="J38" s="604"/>
      <c r="K38" s="603">
        <f>ROUNDDOWN(K37*0.1,0)</f>
        <v>0</v>
      </c>
      <c r="L38" s="604"/>
      <c r="M38" s="603">
        <f>ROUNDDOWN(M37*0.1,0)</f>
        <v>0</v>
      </c>
      <c r="N38" s="604"/>
      <c r="O38" s="603">
        <f>ROUNDDOWN(O37*0.1,0)</f>
        <v>0</v>
      </c>
      <c r="P38" s="604"/>
      <c r="Q38" s="603">
        <f>ROUNDDOWN(Q37*0.1,0)</f>
        <v>0</v>
      </c>
      <c r="R38" s="604"/>
      <c r="S38" s="603">
        <f>ROUNDDOWN(S37*0.1,0)</f>
        <v>0</v>
      </c>
      <c r="T38" s="604"/>
      <c r="U38" s="603">
        <f>ROUNDDOWN(U37*0.1,0)</f>
        <v>0</v>
      </c>
      <c r="V38" s="604"/>
      <c r="W38" s="603">
        <f>ROUNDDOWN(W37*0.1,0)</f>
        <v>0</v>
      </c>
      <c r="X38" s="604"/>
      <c r="Y38" s="630">
        <f>ROUNDDOWN(Y37*0.1,0)</f>
        <v>0</v>
      </c>
      <c r="Z38" s="630"/>
      <c r="AA38" s="78">
        <f t="shared" si="0"/>
        <v>0</v>
      </c>
    </row>
    <row r="39" spans="2:27" s="44" customFormat="1" ht="30" customHeight="1" thickBot="1">
      <c r="B39" s="594"/>
      <c r="C39" s="528" t="s">
        <v>385</v>
      </c>
      <c r="D39" s="528"/>
      <c r="E39" s="529"/>
      <c r="F39" s="530"/>
      <c r="G39" s="545">
        <f>G37+G38</f>
        <v>0</v>
      </c>
      <c r="H39" s="546"/>
      <c r="I39" s="518">
        <f>I37+I38</f>
        <v>0</v>
      </c>
      <c r="J39" s="519"/>
      <c r="K39" s="518">
        <f>K37+K38</f>
        <v>0</v>
      </c>
      <c r="L39" s="519"/>
      <c r="M39" s="518">
        <f>M37+M38</f>
        <v>0</v>
      </c>
      <c r="N39" s="519"/>
      <c r="O39" s="518">
        <f>O37+O38</f>
        <v>0</v>
      </c>
      <c r="P39" s="519"/>
      <c r="Q39" s="518">
        <f>Q37+Q38</f>
        <v>0</v>
      </c>
      <c r="R39" s="519"/>
      <c r="S39" s="518">
        <f>S37+S38</f>
        <v>0</v>
      </c>
      <c r="T39" s="519"/>
      <c r="U39" s="518">
        <f>U37+U38</f>
        <v>0</v>
      </c>
      <c r="V39" s="519"/>
      <c r="W39" s="518">
        <f>W37+W38</f>
        <v>0</v>
      </c>
      <c r="X39" s="519"/>
      <c r="Y39" s="614">
        <f>Y37+Y38</f>
        <v>0</v>
      </c>
      <c r="Z39" s="614"/>
      <c r="AA39" s="82">
        <f t="shared" si="0"/>
        <v>0</v>
      </c>
    </row>
    <row r="40" spans="2:27" s="44" customFormat="1" ht="30" customHeight="1"/>
    <row r="41" spans="2:27" ht="27.6" customHeight="1"/>
  </sheetData>
  <sheetProtection algorithmName="SHA-512" hashValue="njelBynN3GW55aTe02CqvRPxerJlXu/T8IevQoIK9nfza38Pj5hw0sDRCbc6WEqfQAGmtw6NNiab5rZsRTdAtw==" saltValue="mZWfDcScTPLfbNzw4KutiQ==" spinCount="100000" sheet="1" formatCells="0" formatColumns="0" formatRows="0" selectLockedCells="1"/>
  <mergeCells count="327">
    <mergeCell ref="Y36:Z36"/>
    <mergeCell ref="Q32:R32"/>
    <mergeCell ref="S32:T32"/>
    <mergeCell ref="U32:V32"/>
    <mergeCell ref="M31:N31"/>
    <mergeCell ref="O31:P31"/>
    <mergeCell ref="K34:L34"/>
    <mergeCell ref="K35:L35"/>
    <mergeCell ref="K31:L31"/>
    <mergeCell ref="K32:L32"/>
    <mergeCell ref="M32:N32"/>
    <mergeCell ref="O32:P32"/>
    <mergeCell ref="O34:P34"/>
    <mergeCell ref="M35:N35"/>
    <mergeCell ref="S31:T31"/>
    <mergeCell ref="U31:V31"/>
    <mergeCell ref="S26:T26"/>
    <mergeCell ref="U26:V26"/>
    <mergeCell ref="U29:V29"/>
    <mergeCell ref="S23:T23"/>
    <mergeCell ref="U23:V23"/>
    <mergeCell ref="S29:T29"/>
    <mergeCell ref="Q30:R30"/>
    <mergeCell ref="Q31:R31"/>
    <mergeCell ref="Q23:R23"/>
    <mergeCell ref="S30:T30"/>
    <mergeCell ref="U30:V30"/>
    <mergeCell ref="I18:J18"/>
    <mergeCell ref="I19:J19"/>
    <mergeCell ref="I20:J20"/>
    <mergeCell ref="I21:J21"/>
    <mergeCell ref="Q19:R19"/>
    <mergeCell ref="M24:N24"/>
    <mergeCell ref="M29:N29"/>
    <mergeCell ref="O29:P29"/>
    <mergeCell ref="I28:J28"/>
    <mergeCell ref="I29:J29"/>
    <mergeCell ref="M21:N21"/>
    <mergeCell ref="O21:P21"/>
    <mergeCell ref="I25:J25"/>
    <mergeCell ref="I26:J26"/>
    <mergeCell ref="I27:J27"/>
    <mergeCell ref="M16:N16"/>
    <mergeCell ref="M17:N17"/>
    <mergeCell ref="O17:P17"/>
    <mergeCell ref="M18:N18"/>
    <mergeCell ref="O18:P18"/>
    <mergeCell ref="M19:N19"/>
    <mergeCell ref="O19:P19"/>
    <mergeCell ref="M20:N20"/>
    <mergeCell ref="O20:P20"/>
    <mergeCell ref="G21:H21"/>
    <mergeCell ref="I22:J22"/>
    <mergeCell ref="K22:L22"/>
    <mergeCell ref="M22:N22"/>
    <mergeCell ref="O22:P22"/>
    <mergeCell ref="W23:X23"/>
    <mergeCell ref="W22:X22"/>
    <mergeCell ref="W19:X19"/>
    <mergeCell ref="U21:V21"/>
    <mergeCell ref="S21:T21"/>
    <mergeCell ref="S22:T22"/>
    <mergeCell ref="U22:V22"/>
    <mergeCell ref="G23:H23"/>
    <mergeCell ref="I23:J23"/>
    <mergeCell ref="K23:L23"/>
    <mergeCell ref="M23:N23"/>
    <mergeCell ref="O23:P23"/>
    <mergeCell ref="Q22:R22"/>
    <mergeCell ref="Q20:R20"/>
    <mergeCell ref="S20:T20"/>
    <mergeCell ref="U20:V20"/>
    <mergeCell ref="S19:T19"/>
    <mergeCell ref="U19:V19"/>
    <mergeCell ref="S12:T12"/>
    <mergeCell ref="U12:V12"/>
    <mergeCell ref="Q16:R16"/>
    <mergeCell ref="S16:T16"/>
    <mergeCell ref="U16:V16"/>
    <mergeCell ref="Q17:R17"/>
    <mergeCell ref="S17:T17"/>
    <mergeCell ref="U17:V17"/>
    <mergeCell ref="S18:T18"/>
    <mergeCell ref="U18:V18"/>
    <mergeCell ref="J3:K3"/>
    <mergeCell ref="J4:K4"/>
    <mergeCell ref="Z4:AD4"/>
    <mergeCell ref="I10:J10"/>
    <mergeCell ref="I11:J11"/>
    <mergeCell ref="I12:J12"/>
    <mergeCell ref="I16:J16"/>
    <mergeCell ref="I17:J17"/>
    <mergeCell ref="K9:L9"/>
    <mergeCell ref="K10:L10"/>
    <mergeCell ref="K11:L11"/>
    <mergeCell ref="K12:L12"/>
    <mergeCell ref="K16:L16"/>
    <mergeCell ref="K17:L17"/>
    <mergeCell ref="M9:N9"/>
    <mergeCell ref="O9:P9"/>
    <mergeCell ref="M10:N10"/>
    <mergeCell ref="W12:X12"/>
    <mergeCell ref="W16:X16"/>
    <mergeCell ref="W17:X17"/>
    <mergeCell ref="Q11:R11"/>
    <mergeCell ref="S11:T11"/>
    <mergeCell ref="U11:V11"/>
    <mergeCell ref="O16:P16"/>
    <mergeCell ref="G5:H5"/>
    <mergeCell ref="AA9:AA11"/>
    <mergeCell ref="AA13:AA15"/>
    <mergeCell ref="U38:V38"/>
    <mergeCell ref="Y35:Z35"/>
    <mergeCell ref="Y37:Z37"/>
    <mergeCell ref="Y38:Z38"/>
    <mergeCell ref="Q28:R28"/>
    <mergeCell ref="S28:T28"/>
    <mergeCell ref="U28:V28"/>
    <mergeCell ref="W28:X28"/>
    <mergeCell ref="Q24:R24"/>
    <mergeCell ref="S24:T24"/>
    <mergeCell ref="U24:V24"/>
    <mergeCell ref="W24:X24"/>
    <mergeCell ref="Q25:R25"/>
    <mergeCell ref="S25:T25"/>
    <mergeCell ref="U25:V25"/>
    <mergeCell ref="W25:X25"/>
    <mergeCell ref="Y34:Z34"/>
    <mergeCell ref="Y9:Z9"/>
    <mergeCell ref="O35:P35"/>
    <mergeCell ref="I9:J9"/>
    <mergeCell ref="Y12:Z12"/>
    <mergeCell ref="Y39:Z39"/>
    <mergeCell ref="E13:F15"/>
    <mergeCell ref="D13:D17"/>
    <mergeCell ref="Y21:Z21"/>
    <mergeCell ref="Y24:Z24"/>
    <mergeCell ref="Y25:Z25"/>
    <mergeCell ref="Y26:Z26"/>
    <mergeCell ref="Y27:Z27"/>
    <mergeCell ref="Y28:Z28"/>
    <mergeCell ref="Y29:Z29"/>
    <mergeCell ref="Y30:Z30"/>
    <mergeCell ref="Y33:Z33"/>
    <mergeCell ref="Q37:R37"/>
    <mergeCell ref="S37:T37"/>
    <mergeCell ref="U37:V37"/>
    <mergeCell ref="W37:X37"/>
    <mergeCell ref="Q38:R38"/>
    <mergeCell ref="S38:T38"/>
    <mergeCell ref="W38:X38"/>
    <mergeCell ref="Y16:Z16"/>
    <mergeCell ref="Q27:R27"/>
    <mergeCell ref="S27:T27"/>
    <mergeCell ref="U27:V27"/>
    <mergeCell ref="W27:X27"/>
    <mergeCell ref="S39:T39"/>
    <mergeCell ref="U39:V39"/>
    <mergeCell ref="W39:X39"/>
    <mergeCell ref="Q33:R33"/>
    <mergeCell ref="S33:T33"/>
    <mergeCell ref="U33:V33"/>
    <mergeCell ref="W33:X33"/>
    <mergeCell ref="Q34:R34"/>
    <mergeCell ref="S34:T34"/>
    <mergeCell ref="U34:V34"/>
    <mergeCell ref="W34:X34"/>
    <mergeCell ref="Q35:R35"/>
    <mergeCell ref="S35:T35"/>
    <mergeCell ref="U35:V35"/>
    <mergeCell ref="W35:X35"/>
    <mergeCell ref="W36:X36"/>
    <mergeCell ref="Q36:R36"/>
    <mergeCell ref="S36:T36"/>
    <mergeCell ref="U36:V36"/>
    <mergeCell ref="C5:E6"/>
    <mergeCell ref="M39:N39"/>
    <mergeCell ref="O39:P39"/>
    <mergeCell ref="Q9:R9"/>
    <mergeCell ref="Q12:R12"/>
    <mergeCell ref="Q18:R18"/>
    <mergeCell ref="Q21:R21"/>
    <mergeCell ref="Q26:R26"/>
    <mergeCell ref="Q29:R29"/>
    <mergeCell ref="O24:P24"/>
    <mergeCell ref="M25:N25"/>
    <mergeCell ref="O25:P25"/>
    <mergeCell ref="M26:N26"/>
    <mergeCell ref="O26:P26"/>
    <mergeCell ref="M27:N27"/>
    <mergeCell ref="O27:P27"/>
    <mergeCell ref="M28:N28"/>
    <mergeCell ref="O28:P28"/>
    <mergeCell ref="O11:P11"/>
    <mergeCell ref="M34:N34"/>
    <mergeCell ref="M12:N12"/>
    <mergeCell ref="O12:P12"/>
    <mergeCell ref="Q39:R39"/>
    <mergeCell ref="G6:H6"/>
    <mergeCell ref="Y17:Z17"/>
    <mergeCell ref="W26:X26"/>
    <mergeCell ref="W10:X10"/>
    <mergeCell ref="W11:X11"/>
    <mergeCell ref="Y22:Z22"/>
    <mergeCell ref="Y23:Z23"/>
    <mergeCell ref="W32:X32"/>
    <mergeCell ref="Y32:Z32"/>
    <mergeCell ref="W18:X18"/>
    <mergeCell ref="W20:X20"/>
    <mergeCell ref="W21:X21"/>
    <mergeCell ref="W31:X31"/>
    <mergeCell ref="Y31:Z31"/>
    <mergeCell ref="Y18:Z18"/>
    <mergeCell ref="Y19:Z19"/>
    <mergeCell ref="Y20:Z20"/>
    <mergeCell ref="W30:X30"/>
    <mergeCell ref="W29:X29"/>
    <mergeCell ref="O10:P10"/>
    <mergeCell ref="M11:N11"/>
    <mergeCell ref="AA6:AE6"/>
    <mergeCell ref="AA7:AE7"/>
    <mergeCell ref="S9:T9"/>
    <mergeCell ref="U9:V9"/>
    <mergeCell ref="Y10:Z10"/>
    <mergeCell ref="Y11:Z11"/>
    <mergeCell ref="W9:X9"/>
    <mergeCell ref="Q10:R10"/>
    <mergeCell ref="S10:T10"/>
    <mergeCell ref="U10:V10"/>
    <mergeCell ref="M38:N38"/>
    <mergeCell ref="O38:P38"/>
    <mergeCell ref="C38:F38"/>
    <mergeCell ref="G38:H38"/>
    <mergeCell ref="I37:J37"/>
    <mergeCell ref="I38:J38"/>
    <mergeCell ref="K37:L37"/>
    <mergeCell ref="K38:L38"/>
    <mergeCell ref="G37:H37"/>
    <mergeCell ref="M37:N37"/>
    <mergeCell ref="O37:P37"/>
    <mergeCell ref="C24:C32"/>
    <mergeCell ref="C36:F36"/>
    <mergeCell ref="G36:H36"/>
    <mergeCell ref="I36:J36"/>
    <mergeCell ref="K36:L36"/>
    <mergeCell ref="M36:N36"/>
    <mergeCell ref="O36:P36"/>
    <mergeCell ref="M33:N33"/>
    <mergeCell ref="O33:P33"/>
    <mergeCell ref="M30:N30"/>
    <mergeCell ref="O30:P30"/>
    <mergeCell ref="I31:J31"/>
    <mergeCell ref="I34:J34"/>
    <mergeCell ref="I35:J35"/>
    <mergeCell ref="I30:J30"/>
    <mergeCell ref="B2:B7"/>
    <mergeCell ref="C7:E7"/>
    <mergeCell ref="G20:H20"/>
    <mergeCell ref="G10:H10"/>
    <mergeCell ref="D12:F12"/>
    <mergeCell ref="G12:H12"/>
    <mergeCell ref="C11:F11"/>
    <mergeCell ref="C10:F10"/>
    <mergeCell ref="C2:E2"/>
    <mergeCell ref="G17:H17"/>
    <mergeCell ref="G18:H18"/>
    <mergeCell ref="G19:H19"/>
    <mergeCell ref="E19:F19"/>
    <mergeCell ref="C3:E4"/>
    <mergeCell ref="G11:H11"/>
    <mergeCell ref="G9:H9"/>
    <mergeCell ref="C9:F9"/>
    <mergeCell ref="B9:B11"/>
    <mergeCell ref="D20:F20"/>
    <mergeCell ref="D18:F18"/>
    <mergeCell ref="E16:F16"/>
    <mergeCell ref="G16:H16"/>
    <mergeCell ref="B12:B39"/>
    <mergeCell ref="C37:F37"/>
    <mergeCell ref="C12:C23"/>
    <mergeCell ref="G39:H39"/>
    <mergeCell ref="C33:F33"/>
    <mergeCell ref="D29:F29"/>
    <mergeCell ref="E30:F30"/>
    <mergeCell ref="D24:F24"/>
    <mergeCell ref="G24:H24"/>
    <mergeCell ref="G25:H25"/>
    <mergeCell ref="G26:H26"/>
    <mergeCell ref="G27:H27"/>
    <mergeCell ref="G28:H28"/>
    <mergeCell ref="G29:H29"/>
    <mergeCell ref="D22:F22"/>
    <mergeCell ref="D31:F31"/>
    <mergeCell ref="G31:H31"/>
    <mergeCell ref="E21:F21"/>
    <mergeCell ref="G22:H22"/>
    <mergeCell ref="G30:H30"/>
    <mergeCell ref="G33:H33"/>
    <mergeCell ref="D27:F27"/>
    <mergeCell ref="E28:F28"/>
    <mergeCell ref="D25:D26"/>
    <mergeCell ref="E25:F25"/>
    <mergeCell ref="E23:F23"/>
    <mergeCell ref="I39:J39"/>
    <mergeCell ref="I33:J33"/>
    <mergeCell ref="E32:F32"/>
    <mergeCell ref="G32:H32"/>
    <mergeCell ref="I32:J32"/>
    <mergeCell ref="I24:J24"/>
    <mergeCell ref="K39:L39"/>
    <mergeCell ref="C39:F39"/>
    <mergeCell ref="K18:L18"/>
    <mergeCell ref="K19:L19"/>
    <mergeCell ref="K20:L20"/>
    <mergeCell ref="K21:L21"/>
    <mergeCell ref="K24:L24"/>
    <mergeCell ref="C34:F34"/>
    <mergeCell ref="G34:H34"/>
    <mergeCell ref="C35:F35"/>
    <mergeCell ref="G35:H35"/>
    <mergeCell ref="K25:L25"/>
    <mergeCell ref="K26:L26"/>
    <mergeCell ref="K27:L27"/>
    <mergeCell ref="K28:L28"/>
    <mergeCell ref="K29:L29"/>
    <mergeCell ref="K30:L30"/>
    <mergeCell ref="K33:L33"/>
  </mergeCells>
  <phoneticPr fontId="2"/>
  <conditionalFormatting sqref="G26 I26 K26 M26 O26 Q26 S26 U26 W26 Y26">
    <cfRule type="expression" dxfId="86" priority="10">
      <formula>AND(OR($G$17&lt;&gt;"",$I$17&lt;&gt;"",$K$17&lt;&gt;"",$M$17&lt;&gt;"",$O$17&lt;&gt;"",$Q$17&lt;&gt;"",$S$17&lt;&gt;"",$U$17&lt;&gt;"",$W$17&lt;&gt;"",$Y$17&lt;&gt;""),$G$26="",$I$26="",$K$26="",$M$26="",$O$26="",$Q$26="",$S$26="",$U$26="",$W$26="",$Y$26="")</formula>
    </cfRule>
  </conditionalFormatting>
  <dataValidations xWindow="1317" yWindow="1597" count="18">
    <dataValidation type="whole" operator="greaterThan" allowBlank="1" showInputMessage="1" showErrorMessage="1" promptTitle="――― 注意事項 ――――――――――――――――――――" prompt="PCS（ハイブリッド型以上では調整後の経費）、機能性PV、架台など太陽光発電システムの機器に係る経費を記載してください。" sqref="G12:Z12" xr:uid="{892E5180-FEFF-4FF4-B5F5-580408EE968D}">
      <formula1>0</formula1>
    </dataValidation>
    <dataValidation type="whole" operator="greaterThan" allowBlank="1" showInputMessage="1" showErrorMessage="1" promptTitle="――― 注意事項 ――――――――――――――――――――" prompt="PCS（ハイブリッド型以上では調整後の経費）など蓄電池システムの機器に係る経費を記載してください。" sqref="G18:Z18" xr:uid="{9FBACD5B-C2AE-47C3-A316-5AB73D004C66}">
      <formula1>0</formula1>
    </dataValidation>
    <dataValidation type="whole" operator="greaterThan" allowBlank="1" showInputMessage="1" showErrorMessage="1" promptTitle="――― 注意事項 ――――――――――――――――――――" prompt="PCS（ハイブリッド型以上では調整後の経費）などV2Hの機器に係る経費を記載してください。" sqref="G20:Z20 G22:Z22" xr:uid="{59CE1AF3-0003-48D3-9923-A6B5A8DDE3C4}">
      <formula1>0</formula1>
    </dataValidation>
    <dataValidation type="whole" operator="greaterThan" allowBlank="1" showInputMessage="1" showErrorMessage="1" promptTitle="――― 注意事項 ――――――――――――――――――――" prompt="PCS（ハイブリッド型以上では調整後の経費）など蓄電池システムの工事に係る経費を記載してください。" sqref="G27:Z27" xr:uid="{C2E61C1B-CD98-4AA4-AEDE-80FE71E6FC3B}">
      <formula1>0</formula1>
    </dataValidation>
    <dataValidation type="whole" operator="greaterThan" allowBlank="1" showInputMessage="1" showErrorMessage="1" promptTitle="――― 注意事項 ――――――――――――――――――――" prompt="PCS（ハイブリッド型以上では調整後の経費）などV2Hの工事に係る経費を記載してください。" sqref="G29:Z29 G31:Z31" xr:uid="{10DF5FCA-7FFB-417B-81EB-8F53C939F280}">
      <formula1>0</formula1>
    </dataValidation>
    <dataValidation type="whole" operator="greaterThan" allowBlank="1" showInputMessage="1" showErrorMessage="1" promptTitle="――― 注意事項 ――――――――――――――――――――" prompt="PCS（ハイブリッド型以上では調整後の経費）、機能性PV、架台など太陽光発電システムの工事に係る経費を記載してください。" sqref="G24:Z24" xr:uid="{E3FF4209-6320-4379-9572-71EA08045ECC}">
      <formula1>0</formula1>
    </dataValidation>
    <dataValidation allowBlank="1" showErrorMessage="1" sqref="G13:Z15" xr:uid="{FC082C3E-4051-47F1-9D7C-816D8F5A09C3}"/>
    <dataValidation type="whole" allowBlank="1" showInputMessage="1" showErrorMessage="1" error="①太陽光発電システム機器費に含まれているものの内訳です。_x000a_（①太陽光発電システム機器費）－（集合住宅の陸屋根に設置する架台の材料費）以下の金額としてください。" sqref="G16:Z16" xr:uid="{919214E0-7DBA-4553-A86C-E2830B75D2DA}">
      <formula1>0</formula1>
      <formula2>G12-G17</formula2>
    </dataValidation>
    <dataValidation type="whole" allowBlank="1" showInputMessage="1" showErrorMessage="1" sqref="G17:Z17 I32:Z32" xr:uid="{9078A500-4F36-476E-AE73-684941F73064}">
      <formula1>0</formula1>
      <formula2>G12-G16</formula2>
    </dataValidation>
    <dataValidation type="whole" allowBlank="1" showInputMessage="1" showErrorMessage="1" sqref="G23:Z23 G19:Z19 G21:Z21 G30:Z30 G28:Z28 G32:H32" xr:uid="{BB9F56C3-7CF9-466C-BC69-6DA9CBD96DAD}">
      <formula1>0</formula1>
      <formula2>G18</formula2>
    </dataValidation>
    <dataValidation type="whole" allowBlank="1" showInputMessage="1" showErrorMessage="1" sqref="G25:Z25" xr:uid="{217C44AC-AA46-4713-B8D1-1CDBE6C799EF}">
      <formula1>0</formula1>
      <formula2>G24-G26</formula2>
    </dataValidation>
    <dataValidation type="whole" allowBlank="1" showInputMessage="1" showErrorMessage="1" sqref="G26:Z26" xr:uid="{B91DD009-6600-4BD5-B8BA-D598F72D85A9}">
      <formula1>0</formula1>
      <formula2>G24-G25</formula2>
    </dataValidation>
    <dataValidation allowBlank="1" showInputMessage="1" showErrorMessage="1" promptTitle="-----注意事項-----" prompt="都道府県まで入力してください_x000a_例：東京都⇒〇_x000a_　　東京⇒×" sqref="F4" xr:uid="{FFAA9759-FE53-436B-9542-63346221A69C}"/>
    <dataValidation allowBlank="1" showInputMessage="1" showErrorMessage="1" promptTitle="-----注意事項-----" prompt="例：新宿区" sqref="G4" xr:uid="{ECC696B3-2630-42BF-9150-3EE0497B6438}"/>
    <dataValidation allowBlank="1" showInputMessage="1" showErrorMessage="1" promptTitle="-----注意事項-----" prompt="例：西新宿" sqref="H4" xr:uid="{FF68E123-C74B-476F-A2C2-DEC1E214CEED}"/>
    <dataValidation allowBlank="1" showInputMessage="1" showErrorMessage="1" promptTitle="-----注意事項-----" prompt="例：2-4-1" sqref="I4" xr:uid="{AC36B377-69F6-4784-9162-BC854E35FA8B}"/>
    <dataValidation allowBlank="1" showInputMessage="1" showErrorMessage="1" promptTitle="-----注意事項-----" prompt="例：新宿NSビル　10階" sqref="J4:K4" xr:uid="{80F59E77-0D2F-4C94-91D4-67D8412F5A5C}"/>
    <dataValidation type="textLength" allowBlank="1" showInputMessage="1" showErrorMessage="1" promptTitle="-----注意事項-----" prompt="ー（ハイフン）を含めた形で入力してください。_x000a_例：03-5990-5269" sqref="F7" xr:uid="{A41ACEEB-1AB3-4BA6-8E49-F463F8702365}">
      <formula1>12</formula1>
      <formula2>13</formula2>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95" r:id="rId4" name="Check Box 55">
              <controlPr defaultSize="0" autoFill="0" autoLine="0" autoPict="0" altText="ハイブリッド型（太陽光+V2H）">
                <anchor moveWithCells="1">
                  <from>
                    <xdr:col>7</xdr:col>
                    <xdr:colOff>314325</xdr:colOff>
                    <xdr:row>12</xdr:row>
                    <xdr:rowOff>28575</xdr:rowOff>
                  </from>
                  <to>
                    <xdr:col>7</xdr:col>
                    <xdr:colOff>2133600</xdr:colOff>
                    <xdr:row>13</xdr:row>
                    <xdr:rowOff>76200</xdr:rowOff>
                  </to>
                </anchor>
              </controlPr>
            </control>
          </mc:Choice>
        </mc:AlternateContent>
        <mc:AlternateContent xmlns:mc="http://schemas.openxmlformats.org/markup-compatibility/2006">
          <mc:Choice Requires="x14">
            <control shapeId="10302" r:id="rId5" name="Check Box 62">
              <controlPr defaultSize="0" autoFill="0" autoLine="0" autoPict="0">
                <anchor moveWithCells="1">
                  <from>
                    <xdr:col>8</xdr:col>
                    <xdr:colOff>114300</xdr:colOff>
                    <xdr:row>11</xdr:row>
                    <xdr:rowOff>371475</xdr:rowOff>
                  </from>
                  <to>
                    <xdr:col>9</xdr:col>
                    <xdr:colOff>66675</xdr:colOff>
                    <xdr:row>13</xdr:row>
                    <xdr:rowOff>76200</xdr:rowOff>
                  </to>
                </anchor>
              </controlPr>
            </control>
          </mc:Choice>
        </mc:AlternateContent>
        <mc:AlternateContent xmlns:mc="http://schemas.openxmlformats.org/markup-compatibility/2006">
          <mc:Choice Requires="x14">
            <control shapeId="10305" r:id="rId6" name="Check Box 65">
              <controlPr defaultSize="0" autoFill="0" autoLine="0" autoPict="0" altText="ハイブリッド型（太陽光+V2H）">
                <anchor moveWithCells="1">
                  <from>
                    <xdr:col>9</xdr:col>
                    <xdr:colOff>333375</xdr:colOff>
                    <xdr:row>11</xdr:row>
                    <xdr:rowOff>342900</xdr:rowOff>
                  </from>
                  <to>
                    <xdr:col>9</xdr:col>
                    <xdr:colOff>2162175</xdr:colOff>
                    <xdr:row>13</xdr:row>
                    <xdr:rowOff>28575</xdr:rowOff>
                  </to>
                </anchor>
              </controlPr>
            </control>
          </mc:Choice>
        </mc:AlternateContent>
        <mc:AlternateContent xmlns:mc="http://schemas.openxmlformats.org/markup-compatibility/2006">
          <mc:Choice Requires="x14">
            <control shapeId="10307" r:id="rId7" name="Check Box 67">
              <controlPr defaultSize="0" autoFill="0" autoLine="0" autoPict="0">
                <anchor moveWithCells="1">
                  <from>
                    <xdr:col>10</xdr:col>
                    <xdr:colOff>114300</xdr:colOff>
                    <xdr:row>11</xdr:row>
                    <xdr:rowOff>371475</xdr:rowOff>
                  </from>
                  <to>
                    <xdr:col>11</xdr:col>
                    <xdr:colOff>66675</xdr:colOff>
                    <xdr:row>13</xdr:row>
                    <xdr:rowOff>76200</xdr:rowOff>
                  </to>
                </anchor>
              </controlPr>
            </control>
          </mc:Choice>
        </mc:AlternateContent>
        <mc:AlternateContent xmlns:mc="http://schemas.openxmlformats.org/markup-compatibility/2006">
          <mc:Choice Requires="x14">
            <control shapeId="10310" r:id="rId8" name="Check Box 70">
              <controlPr defaultSize="0" autoFill="0" autoLine="0" autoPict="0" altText="ハイブリッド型（太陽光+V2H）">
                <anchor moveWithCells="1">
                  <from>
                    <xdr:col>11</xdr:col>
                    <xdr:colOff>314325</xdr:colOff>
                    <xdr:row>12</xdr:row>
                    <xdr:rowOff>28575</xdr:rowOff>
                  </from>
                  <to>
                    <xdr:col>11</xdr:col>
                    <xdr:colOff>2133600</xdr:colOff>
                    <xdr:row>13</xdr:row>
                    <xdr:rowOff>76200</xdr:rowOff>
                  </to>
                </anchor>
              </controlPr>
            </control>
          </mc:Choice>
        </mc:AlternateContent>
        <mc:AlternateContent xmlns:mc="http://schemas.openxmlformats.org/markup-compatibility/2006">
          <mc:Choice Requires="x14">
            <control shapeId="10312" r:id="rId9" name="Check Box 72">
              <controlPr defaultSize="0" autoFill="0" autoLine="0" autoPict="0">
                <anchor moveWithCells="1">
                  <from>
                    <xdr:col>12</xdr:col>
                    <xdr:colOff>114300</xdr:colOff>
                    <xdr:row>11</xdr:row>
                    <xdr:rowOff>371475</xdr:rowOff>
                  </from>
                  <to>
                    <xdr:col>13</xdr:col>
                    <xdr:colOff>66675</xdr:colOff>
                    <xdr:row>13</xdr:row>
                    <xdr:rowOff>76200</xdr:rowOff>
                  </to>
                </anchor>
              </controlPr>
            </control>
          </mc:Choice>
        </mc:AlternateContent>
        <mc:AlternateContent xmlns:mc="http://schemas.openxmlformats.org/markup-compatibility/2006">
          <mc:Choice Requires="x14">
            <control shapeId="10315" r:id="rId10" name="Check Box 75">
              <controlPr defaultSize="0" autoFill="0" autoLine="0" autoPict="0" altText="ハイブリッド型（太陽光+V2H）">
                <anchor moveWithCells="1">
                  <from>
                    <xdr:col>13</xdr:col>
                    <xdr:colOff>314325</xdr:colOff>
                    <xdr:row>12</xdr:row>
                    <xdr:rowOff>28575</xdr:rowOff>
                  </from>
                  <to>
                    <xdr:col>13</xdr:col>
                    <xdr:colOff>2133600</xdr:colOff>
                    <xdr:row>13</xdr:row>
                    <xdr:rowOff>76200</xdr:rowOff>
                  </to>
                </anchor>
              </controlPr>
            </control>
          </mc:Choice>
        </mc:AlternateContent>
        <mc:AlternateContent xmlns:mc="http://schemas.openxmlformats.org/markup-compatibility/2006">
          <mc:Choice Requires="x14">
            <control shapeId="10317" r:id="rId11" name="Check Box 77">
              <controlPr defaultSize="0" autoFill="0" autoLine="0" autoPict="0">
                <anchor moveWithCells="1">
                  <from>
                    <xdr:col>14</xdr:col>
                    <xdr:colOff>114300</xdr:colOff>
                    <xdr:row>11</xdr:row>
                    <xdr:rowOff>371475</xdr:rowOff>
                  </from>
                  <to>
                    <xdr:col>15</xdr:col>
                    <xdr:colOff>66675</xdr:colOff>
                    <xdr:row>13</xdr:row>
                    <xdr:rowOff>76200</xdr:rowOff>
                  </to>
                </anchor>
              </controlPr>
            </control>
          </mc:Choice>
        </mc:AlternateContent>
        <mc:AlternateContent xmlns:mc="http://schemas.openxmlformats.org/markup-compatibility/2006">
          <mc:Choice Requires="x14">
            <control shapeId="10320" r:id="rId12" name="Check Box 80">
              <controlPr defaultSize="0" autoFill="0" autoLine="0" autoPict="0" altText="ハイブリッド型（太陽光+V2H）">
                <anchor moveWithCells="1">
                  <from>
                    <xdr:col>15</xdr:col>
                    <xdr:colOff>314325</xdr:colOff>
                    <xdr:row>12</xdr:row>
                    <xdr:rowOff>28575</xdr:rowOff>
                  </from>
                  <to>
                    <xdr:col>15</xdr:col>
                    <xdr:colOff>2133600</xdr:colOff>
                    <xdr:row>13</xdr:row>
                    <xdr:rowOff>76200</xdr:rowOff>
                  </to>
                </anchor>
              </controlPr>
            </control>
          </mc:Choice>
        </mc:AlternateContent>
        <mc:AlternateContent xmlns:mc="http://schemas.openxmlformats.org/markup-compatibility/2006">
          <mc:Choice Requires="x14">
            <control shapeId="10322" r:id="rId13" name="Check Box 82">
              <controlPr defaultSize="0" autoFill="0" autoLine="0" autoPict="0">
                <anchor moveWithCells="1">
                  <from>
                    <xdr:col>16</xdr:col>
                    <xdr:colOff>114300</xdr:colOff>
                    <xdr:row>11</xdr:row>
                    <xdr:rowOff>371475</xdr:rowOff>
                  </from>
                  <to>
                    <xdr:col>17</xdr:col>
                    <xdr:colOff>66675</xdr:colOff>
                    <xdr:row>13</xdr:row>
                    <xdr:rowOff>76200</xdr:rowOff>
                  </to>
                </anchor>
              </controlPr>
            </control>
          </mc:Choice>
        </mc:AlternateContent>
        <mc:AlternateContent xmlns:mc="http://schemas.openxmlformats.org/markup-compatibility/2006">
          <mc:Choice Requires="x14">
            <control shapeId="10324" r:id="rId14" name="Check Box 84">
              <controlPr defaultSize="0" autoFill="0" autoLine="0" autoPict="0">
                <anchor moveWithCells="1">
                  <from>
                    <xdr:col>16</xdr:col>
                    <xdr:colOff>123825</xdr:colOff>
                    <xdr:row>12</xdr:row>
                    <xdr:rowOff>371475</xdr:rowOff>
                  </from>
                  <to>
                    <xdr:col>17</xdr:col>
                    <xdr:colOff>314325</xdr:colOff>
                    <xdr:row>14</xdr:row>
                    <xdr:rowOff>66675</xdr:rowOff>
                  </to>
                </anchor>
              </controlPr>
            </control>
          </mc:Choice>
        </mc:AlternateContent>
        <mc:AlternateContent xmlns:mc="http://schemas.openxmlformats.org/markup-compatibility/2006">
          <mc:Choice Requires="x14">
            <control shapeId="10325" r:id="rId15" name="Check Box 85">
              <controlPr defaultSize="0" autoFill="0" autoLine="0" autoPict="0" altText="ハイブリッド型（太陽光+V2H）">
                <anchor moveWithCells="1">
                  <from>
                    <xdr:col>17</xdr:col>
                    <xdr:colOff>314325</xdr:colOff>
                    <xdr:row>12</xdr:row>
                    <xdr:rowOff>28575</xdr:rowOff>
                  </from>
                  <to>
                    <xdr:col>17</xdr:col>
                    <xdr:colOff>2133600</xdr:colOff>
                    <xdr:row>13</xdr:row>
                    <xdr:rowOff>76200</xdr:rowOff>
                  </to>
                </anchor>
              </controlPr>
            </control>
          </mc:Choice>
        </mc:AlternateContent>
        <mc:AlternateContent xmlns:mc="http://schemas.openxmlformats.org/markup-compatibility/2006">
          <mc:Choice Requires="x14">
            <control shapeId="10327" r:id="rId16" name="Check Box 87">
              <controlPr defaultSize="0" autoFill="0" autoLine="0" autoPict="0">
                <anchor moveWithCells="1">
                  <from>
                    <xdr:col>18</xdr:col>
                    <xdr:colOff>114300</xdr:colOff>
                    <xdr:row>11</xdr:row>
                    <xdr:rowOff>371475</xdr:rowOff>
                  </from>
                  <to>
                    <xdr:col>19</xdr:col>
                    <xdr:colOff>66675</xdr:colOff>
                    <xdr:row>13</xdr:row>
                    <xdr:rowOff>76200</xdr:rowOff>
                  </to>
                </anchor>
              </controlPr>
            </control>
          </mc:Choice>
        </mc:AlternateContent>
        <mc:AlternateContent xmlns:mc="http://schemas.openxmlformats.org/markup-compatibility/2006">
          <mc:Choice Requires="x14">
            <control shapeId="10329" r:id="rId17" name="Check Box 89">
              <controlPr defaultSize="0" autoFill="0" autoLine="0" autoPict="0">
                <anchor moveWithCells="1">
                  <from>
                    <xdr:col>18</xdr:col>
                    <xdr:colOff>123825</xdr:colOff>
                    <xdr:row>12</xdr:row>
                    <xdr:rowOff>371475</xdr:rowOff>
                  </from>
                  <to>
                    <xdr:col>19</xdr:col>
                    <xdr:colOff>314325</xdr:colOff>
                    <xdr:row>14</xdr:row>
                    <xdr:rowOff>66675</xdr:rowOff>
                  </to>
                </anchor>
              </controlPr>
            </control>
          </mc:Choice>
        </mc:AlternateContent>
        <mc:AlternateContent xmlns:mc="http://schemas.openxmlformats.org/markup-compatibility/2006">
          <mc:Choice Requires="x14">
            <control shapeId="10330" r:id="rId18" name="Check Box 90">
              <controlPr defaultSize="0" autoFill="0" autoLine="0" autoPict="0" altText="ハイブリッド型（太陽光+V2H）">
                <anchor moveWithCells="1">
                  <from>
                    <xdr:col>19</xdr:col>
                    <xdr:colOff>314325</xdr:colOff>
                    <xdr:row>12</xdr:row>
                    <xdr:rowOff>28575</xdr:rowOff>
                  </from>
                  <to>
                    <xdr:col>19</xdr:col>
                    <xdr:colOff>2133600</xdr:colOff>
                    <xdr:row>13</xdr:row>
                    <xdr:rowOff>76200</xdr:rowOff>
                  </to>
                </anchor>
              </controlPr>
            </control>
          </mc:Choice>
        </mc:AlternateContent>
        <mc:AlternateContent xmlns:mc="http://schemas.openxmlformats.org/markup-compatibility/2006">
          <mc:Choice Requires="x14">
            <control shapeId="10332" r:id="rId19" name="Check Box 92">
              <controlPr defaultSize="0" autoFill="0" autoLine="0" autoPict="0">
                <anchor moveWithCells="1">
                  <from>
                    <xdr:col>20</xdr:col>
                    <xdr:colOff>114300</xdr:colOff>
                    <xdr:row>11</xdr:row>
                    <xdr:rowOff>371475</xdr:rowOff>
                  </from>
                  <to>
                    <xdr:col>21</xdr:col>
                    <xdr:colOff>66675</xdr:colOff>
                    <xdr:row>13</xdr:row>
                    <xdr:rowOff>76200</xdr:rowOff>
                  </to>
                </anchor>
              </controlPr>
            </control>
          </mc:Choice>
        </mc:AlternateContent>
        <mc:AlternateContent xmlns:mc="http://schemas.openxmlformats.org/markup-compatibility/2006">
          <mc:Choice Requires="x14">
            <control shapeId="10334" r:id="rId20" name="Check Box 94">
              <controlPr defaultSize="0" autoFill="0" autoLine="0" autoPict="0">
                <anchor moveWithCells="1">
                  <from>
                    <xdr:col>20</xdr:col>
                    <xdr:colOff>123825</xdr:colOff>
                    <xdr:row>12</xdr:row>
                    <xdr:rowOff>371475</xdr:rowOff>
                  </from>
                  <to>
                    <xdr:col>21</xdr:col>
                    <xdr:colOff>314325</xdr:colOff>
                    <xdr:row>14</xdr:row>
                    <xdr:rowOff>66675</xdr:rowOff>
                  </to>
                </anchor>
              </controlPr>
            </control>
          </mc:Choice>
        </mc:AlternateContent>
        <mc:AlternateContent xmlns:mc="http://schemas.openxmlformats.org/markup-compatibility/2006">
          <mc:Choice Requires="x14">
            <control shapeId="10335" r:id="rId21" name="Check Box 95">
              <controlPr defaultSize="0" autoFill="0" autoLine="0" autoPict="0" altText="ハイブリッド型（太陽光+V2H）">
                <anchor moveWithCells="1">
                  <from>
                    <xdr:col>21</xdr:col>
                    <xdr:colOff>314325</xdr:colOff>
                    <xdr:row>12</xdr:row>
                    <xdr:rowOff>28575</xdr:rowOff>
                  </from>
                  <to>
                    <xdr:col>21</xdr:col>
                    <xdr:colOff>2133600</xdr:colOff>
                    <xdr:row>13</xdr:row>
                    <xdr:rowOff>76200</xdr:rowOff>
                  </to>
                </anchor>
              </controlPr>
            </control>
          </mc:Choice>
        </mc:AlternateContent>
        <mc:AlternateContent xmlns:mc="http://schemas.openxmlformats.org/markup-compatibility/2006">
          <mc:Choice Requires="x14">
            <control shapeId="10337" r:id="rId22" name="Check Box 97">
              <controlPr defaultSize="0" autoFill="0" autoLine="0" autoPict="0">
                <anchor moveWithCells="1">
                  <from>
                    <xdr:col>22</xdr:col>
                    <xdr:colOff>114300</xdr:colOff>
                    <xdr:row>11</xdr:row>
                    <xdr:rowOff>371475</xdr:rowOff>
                  </from>
                  <to>
                    <xdr:col>23</xdr:col>
                    <xdr:colOff>66675</xdr:colOff>
                    <xdr:row>13</xdr:row>
                    <xdr:rowOff>76200</xdr:rowOff>
                  </to>
                </anchor>
              </controlPr>
            </control>
          </mc:Choice>
        </mc:AlternateContent>
        <mc:AlternateContent xmlns:mc="http://schemas.openxmlformats.org/markup-compatibility/2006">
          <mc:Choice Requires="x14">
            <control shapeId="10339" r:id="rId23" name="Check Box 99">
              <controlPr defaultSize="0" autoFill="0" autoLine="0" autoPict="0">
                <anchor moveWithCells="1">
                  <from>
                    <xdr:col>22</xdr:col>
                    <xdr:colOff>123825</xdr:colOff>
                    <xdr:row>12</xdr:row>
                    <xdr:rowOff>371475</xdr:rowOff>
                  </from>
                  <to>
                    <xdr:col>23</xdr:col>
                    <xdr:colOff>314325</xdr:colOff>
                    <xdr:row>14</xdr:row>
                    <xdr:rowOff>66675</xdr:rowOff>
                  </to>
                </anchor>
              </controlPr>
            </control>
          </mc:Choice>
        </mc:AlternateContent>
        <mc:AlternateContent xmlns:mc="http://schemas.openxmlformats.org/markup-compatibility/2006">
          <mc:Choice Requires="x14">
            <control shapeId="10340" r:id="rId24" name="Check Box 100">
              <controlPr defaultSize="0" autoFill="0" autoLine="0" autoPict="0" altText="ハイブリッド型（太陽光+V2H）">
                <anchor moveWithCells="1">
                  <from>
                    <xdr:col>23</xdr:col>
                    <xdr:colOff>314325</xdr:colOff>
                    <xdr:row>12</xdr:row>
                    <xdr:rowOff>28575</xdr:rowOff>
                  </from>
                  <to>
                    <xdr:col>23</xdr:col>
                    <xdr:colOff>2133600</xdr:colOff>
                    <xdr:row>13</xdr:row>
                    <xdr:rowOff>76200</xdr:rowOff>
                  </to>
                </anchor>
              </controlPr>
            </control>
          </mc:Choice>
        </mc:AlternateContent>
        <mc:AlternateContent xmlns:mc="http://schemas.openxmlformats.org/markup-compatibility/2006">
          <mc:Choice Requires="x14">
            <control shapeId="10342" r:id="rId25" name="Check Box 102">
              <controlPr defaultSize="0" autoFill="0" autoLine="0" autoPict="0">
                <anchor moveWithCells="1">
                  <from>
                    <xdr:col>24</xdr:col>
                    <xdr:colOff>114300</xdr:colOff>
                    <xdr:row>11</xdr:row>
                    <xdr:rowOff>371475</xdr:rowOff>
                  </from>
                  <to>
                    <xdr:col>25</xdr:col>
                    <xdr:colOff>66675</xdr:colOff>
                    <xdr:row>13</xdr:row>
                    <xdr:rowOff>76200</xdr:rowOff>
                  </to>
                </anchor>
              </controlPr>
            </control>
          </mc:Choice>
        </mc:AlternateContent>
        <mc:AlternateContent xmlns:mc="http://schemas.openxmlformats.org/markup-compatibility/2006">
          <mc:Choice Requires="x14">
            <control shapeId="10344" r:id="rId26" name="Check Box 104">
              <controlPr defaultSize="0" autoFill="0" autoLine="0" autoPict="0">
                <anchor moveWithCells="1">
                  <from>
                    <xdr:col>24</xdr:col>
                    <xdr:colOff>123825</xdr:colOff>
                    <xdr:row>12</xdr:row>
                    <xdr:rowOff>371475</xdr:rowOff>
                  </from>
                  <to>
                    <xdr:col>25</xdr:col>
                    <xdr:colOff>314325</xdr:colOff>
                    <xdr:row>14</xdr:row>
                    <xdr:rowOff>66675</xdr:rowOff>
                  </to>
                </anchor>
              </controlPr>
            </control>
          </mc:Choice>
        </mc:AlternateContent>
        <mc:AlternateContent xmlns:mc="http://schemas.openxmlformats.org/markup-compatibility/2006">
          <mc:Choice Requires="x14">
            <control shapeId="10345" r:id="rId27" name="Check Box 105">
              <controlPr defaultSize="0" autoFill="0" autoLine="0" autoPict="0" altText="ハイブリッド型（太陽光+V2H）">
                <anchor moveWithCells="1">
                  <from>
                    <xdr:col>25</xdr:col>
                    <xdr:colOff>314325</xdr:colOff>
                    <xdr:row>12</xdr:row>
                    <xdr:rowOff>28575</xdr:rowOff>
                  </from>
                  <to>
                    <xdr:col>25</xdr:col>
                    <xdr:colOff>2133600</xdr:colOff>
                    <xdr:row>13</xdr:row>
                    <xdr:rowOff>76200</xdr:rowOff>
                  </to>
                </anchor>
              </controlPr>
            </control>
          </mc:Choice>
        </mc:AlternateContent>
        <mc:AlternateContent xmlns:mc="http://schemas.openxmlformats.org/markup-compatibility/2006">
          <mc:Choice Requires="x14">
            <control shapeId="10258" r:id="rId28" name="Check Box 18">
              <controlPr defaultSize="0" autoFill="0" autoLine="0" autoPict="0">
                <anchor moveWithCells="1">
                  <from>
                    <xdr:col>6</xdr:col>
                    <xdr:colOff>123825</xdr:colOff>
                    <xdr:row>12</xdr:row>
                    <xdr:rowOff>371475</xdr:rowOff>
                  </from>
                  <to>
                    <xdr:col>7</xdr:col>
                    <xdr:colOff>180975</xdr:colOff>
                    <xdr:row>14</xdr:row>
                    <xdr:rowOff>66675</xdr:rowOff>
                  </to>
                </anchor>
              </controlPr>
            </control>
          </mc:Choice>
        </mc:AlternateContent>
        <mc:AlternateContent xmlns:mc="http://schemas.openxmlformats.org/markup-compatibility/2006">
          <mc:Choice Requires="x14">
            <control shapeId="10304" r:id="rId29" name="Check Box 64">
              <controlPr defaultSize="0" autoFill="0" autoLine="0" autoPict="0">
                <anchor moveWithCells="1">
                  <from>
                    <xdr:col>8</xdr:col>
                    <xdr:colOff>123825</xdr:colOff>
                    <xdr:row>12</xdr:row>
                    <xdr:rowOff>371475</xdr:rowOff>
                  </from>
                  <to>
                    <xdr:col>9</xdr:col>
                    <xdr:colOff>314325</xdr:colOff>
                    <xdr:row>14</xdr:row>
                    <xdr:rowOff>66675</xdr:rowOff>
                  </to>
                </anchor>
              </controlPr>
            </control>
          </mc:Choice>
        </mc:AlternateContent>
        <mc:AlternateContent xmlns:mc="http://schemas.openxmlformats.org/markup-compatibility/2006">
          <mc:Choice Requires="x14">
            <control shapeId="10309" r:id="rId30" name="Check Box 69">
              <controlPr defaultSize="0" autoFill="0" autoLine="0" autoPict="0">
                <anchor moveWithCells="1">
                  <from>
                    <xdr:col>10</xdr:col>
                    <xdr:colOff>123825</xdr:colOff>
                    <xdr:row>12</xdr:row>
                    <xdr:rowOff>371475</xdr:rowOff>
                  </from>
                  <to>
                    <xdr:col>11</xdr:col>
                    <xdr:colOff>314325</xdr:colOff>
                    <xdr:row>14</xdr:row>
                    <xdr:rowOff>66675</xdr:rowOff>
                  </to>
                </anchor>
              </controlPr>
            </control>
          </mc:Choice>
        </mc:AlternateContent>
        <mc:AlternateContent xmlns:mc="http://schemas.openxmlformats.org/markup-compatibility/2006">
          <mc:Choice Requires="x14">
            <control shapeId="10314" r:id="rId31" name="Check Box 74">
              <controlPr defaultSize="0" autoFill="0" autoLine="0" autoPict="0">
                <anchor moveWithCells="1">
                  <from>
                    <xdr:col>12</xdr:col>
                    <xdr:colOff>123825</xdr:colOff>
                    <xdr:row>12</xdr:row>
                    <xdr:rowOff>371475</xdr:rowOff>
                  </from>
                  <to>
                    <xdr:col>13</xdr:col>
                    <xdr:colOff>314325</xdr:colOff>
                    <xdr:row>14</xdr:row>
                    <xdr:rowOff>66675</xdr:rowOff>
                  </to>
                </anchor>
              </controlPr>
            </control>
          </mc:Choice>
        </mc:AlternateContent>
        <mc:AlternateContent xmlns:mc="http://schemas.openxmlformats.org/markup-compatibility/2006">
          <mc:Choice Requires="x14">
            <control shapeId="10319" r:id="rId32" name="Check Box 79">
              <controlPr defaultSize="0" autoFill="0" autoLine="0" autoPict="0">
                <anchor moveWithCells="1">
                  <from>
                    <xdr:col>14</xdr:col>
                    <xdr:colOff>123825</xdr:colOff>
                    <xdr:row>12</xdr:row>
                    <xdr:rowOff>371475</xdr:rowOff>
                  </from>
                  <to>
                    <xdr:col>15</xdr:col>
                    <xdr:colOff>314325</xdr:colOff>
                    <xdr:row>14</xdr:row>
                    <xdr:rowOff>66675</xdr:rowOff>
                  </to>
                </anchor>
              </controlPr>
            </control>
          </mc:Choice>
        </mc:AlternateContent>
        <mc:AlternateContent xmlns:mc="http://schemas.openxmlformats.org/markup-compatibility/2006">
          <mc:Choice Requires="x14">
            <control shapeId="10256" r:id="rId33" name="Check Box 16">
              <controlPr defaultSize="0" autoFill="0" autoLine="0" autoPict="0">
                <anchor moveWithCells="1">
                  <from>
                    <xdr:col>6</xdr:col>
                    <xdr:colOff>114300</xdr:colOff>
                    <xdr:row>11</xdr:row>
                    <xdr:rowOff>371475</xdr:rowOff>
                  </from>
                  <to>
                    <xdr:col>6</xdr:col>
                    <xdr:colOff>1028700</xdr:colOff>
                    <xdr:row>13</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3C77A1C7-E0C5-46DA-9977-D39CBE7FAE2A}">
            <xm:f>【自動】助成金額計算シート!$F$5=0</xm:f>
            <x14:dxf>
              <fill>
                <patternFill>
                  <bgColor theme="0" tint="-0.499984740745262"/>
                </patternFill>
              </fill>
            </x14:dxf>
          </x14:cfRule>
          <xm:sqref>G12:Z12 G16:Z17</xm:sqref>
        </x14:conditionalFormatting>
        <x14:conditionalFormatting xmlns:xm="http://schemas.microsoft.com/office/excel/2006/main">
          <x14:cfRule type="expression" priority="9" id="{CB1243EB-EF89-41D9-BBB0-624D80729A88}">
            <xm:f>【入力】設置機器・国等の助成金情報!$F$38&lt;&gt;"有"</xm:f>
            <x14:dxf>
              <fill>
                <patternFill>
                  <bgColor theme="0" tint="-0.499984740745262"/>
                </patternFill>
              </fill>
            </x14:dxf>
          </x14:cfRule>
          <xm:sqref>G17:Z17 G26:Z26</xm:sqref>
        </x14:conditionalFormatting>
        <x14:conditionalFormatting xmlns:xm="http://schemas.microsoft.com/office/excel/2006/main">
          <x14:cfRule type="expression" priority="12" id="{55649FEF-49D1-459B-A8CA-7C63B0B24306}">
            <xm:f>【自動】助成金額計算シート!$F$57=0</xm:f>
            <x14:dxf>
              <fill>
                <patternFill>
                  <bgColor theme="0" tint="-0.499984740745262"/>
                </patternFill>
              </fill>
            </x14:dxf>
          </x14:cfRule>
          <xm:sqref>G18:Z19 G27:Z28</xm:sqref>
        </x14:conditionalFormatting>
        <x14:conditionalFormatting xmlns:xm="http://schemas.microsoft.com/office/excel/2006/main">
          <x14:cfRule type="expression" priority="13" id="{5949E8F3-D2F9-4AE5-AB9D-86BDD81333F1}">
            <xm:f>【自動】助成金額計算シート!$F$67=0</xm:f>
            <x14:dxf>
              <fill>
                <patternFill>
                  <bgColor theme="0" tint="-0.499984740745262"/>
                </patternFill>
              </fill>
            </x14:dxf>
          </x14:cfRule>
          <xm:sqref>G20:Z21 G29:Z30</xm:sqref>
        </x14:conditionalFormatting>
        <x14:conditionalFormatting xmlns:xm="http://schemas.microsoft.com/office/excel/2006/main">
          <x14:cfRule type="expression" priority="1" id="{B955666D-031F-4D39-80DE-20E89DF138D2}">
            <xm:f>【自動】助成金額計算シート!$F$76=0</xm:f>
            <x14:dxf>
              <fill>
                <patternFill>
                  <bgColor theme="0" tint="-0.499984740745262"/>
                </patternFill>
              </fill>
            </x14:dxf>
          </x14:cfRule>
          <xm:sqref>G22:Z23 G31:Z32</xm:sqref>
        </x14:conditionalFormatting>
        <x14:conditionalFormatting xmlns:xm="http://schemas.microsoft.com/office/excel/2006/main">
          <x14:cfRule type="expression" priority="5" id="{0CA781BE-03D9-4A8A-956B-750B58DE157D}">
            <xm:f>【自動】助成金額計算シート!$F$5=0</xm:f>
            <x14:dxf>
              <fill>
                <patternFill>
                  <bgColor theme="0" tint="-0.499984740745262"/>
                </patternFill>
              </fill>
            </x14:dxf>
          </x14:cfRule>
          <xm:sqref>G24:Z26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49943-CF01-46B3-93BA-FCBAFD30281A}">
  <sheetPr codeName="Sheet6">
    <tabColor rgb="FF7030A0"/>
  </sheetPr>
  <dimension ref="B7:BK33"/>
  <sheetViews>
    <sheetView topLeftCell="A8" workbookViewId="0">
      <selection activeCell="AL14" sqref="AL14"/>
    </sheetView>
  </sheetViews>
  <sheetFormatPr defaultRowHeight="18.75"/>
  <cols>
    <col min="2" max="2" width="8.75" bestFit="1" customWidth="1"/>
    <col min="3" max="32" width="15.625" customWidth="1"/>
  </cols>
  <sheetData>
    <row r="7" spans="2:63" s="225" customFormat="1" ht="30" customHeight="1">
      <c r="B7" s="207" t="str" cm="1">
        <f t="array" ref="B7:AF32">TRANSPOSE('【入力】仕入(経費)情報'!B9:AA39)</f>
        <v>支払先</v>
      </c>
      <c r="C7" s="208">
        <v>0</v>
      </c>
      <c r="D7" s="209">
        <v>0</v>
      </c>
      <c r="E7" s="207" t="str">
        <v>領収書に含まれる助成対象経費（※１）内訳</v>
      </c>
      <c r="F7" s="208">
        <v>0</v>
      </c>
      <c r="G7" s="208">
        <v>0</v>
      </c>
      <c r="H7" s="208">
        <v>0</v>
      </c>
      <c r="I7" s="208">
        <v>0</v>
      </c>
      <c r="J7" s="208">
        <v>0</v>
      </c>
      <c r="K7" s="208">
        <v>0</v>
      </c>
      <c r="L7" s="208">
        <v>0</v>
      </c>
      <c r="M7" s="208">
        <v>0</v>
      </c>
      <c r="N7" s="208">
        <v>0</v>
      </c>
      <c r="O7" s="208">
        <v>0</v>
      </c>
      <c r="P7" s="208">
        <v>0</v>
      </c>
      <c r="Q7" s="208">
        <v>0</v>
      </c>
      <c r="R7" s="208">
        <v>0</v>
      </c>
      <c r="S7" s="208">
        <v>0</v>
      </c>
      <c r="T7" s="208">
        <v>0</v>
      </c>
      <c r="U7" s="208">
        <v>0</v>
      </c>
      <c r="V7" s="208">
        <v>0</v>
      </c>
      <c r="W7" s="208">
        <v>0</v>
      </c>
      <c r="X7" s="208">
        <v>0</v>
      </c>
      <c r="Y7" s="208">
        <v>0</v>
      </c>
      <c r="Z7" s="208">
        <v>0</v>
      </c>
      <c r="AA7" s="208">
        <v>0</v>
      </c>
      <c r="AB7" s="208">
        <v>0</v>
      </c>
      <c r="AC7" s="208">
        <v>0</v>
      </c>
      <c r="AD7" s="208">
        <v>0</v>
      </c>
      <c r="AE7" s="208">
        <v>0</v>
      </c>
      <c r="AF7" s="209">
        <v>0</v>
      </c>
    </row>
    <row r="8" spans="2:63" s="225" customFormat="1" ht="30" customHeight="1">
      <c r="B8" s="27" t="str">
        <v>No</v>
      </c>
      <c r="C8" s="27" t="str">
        <v>事業者名</v>
      </c>
      <c r="D8" s="27" t="str">
        <v>住所</v>
      </c>
      <c r="E8" s="207" t="str">
        <v>機器費（架台は材料費）</v>
      </c>
      <c r="F8" s="208">
        <v>0</v>
      </c>
      <c r="G8" s="208">
        <v>0</v>
      </c>
      <c r="H8" s="208">
        <v>0</v>
      </c>
      <c r="I8" s="208">
        <v>0</v>
      </c>
      <c r="J8" s="208">
        <v>0</v>
      </c>
      <c r="K8" s="208">
        <v>0</v>
      </c>
      <c r="L8" s="208">
        <v>0</v>
      </c>
      <c r="M8" s="208">
        <v>0</v>
      </c>
      <c r="N8" s="209">
        <v>0</v>
      </c>
      <c r="O8" s="208">
        <v>0</v>
      </c>
      <c r="P8" s="208">
        <v>0</v>
      </c>
      <c r="Q8" s="207" t="str">
        <v>工事費等</v>
      </c>
      <c r="R8" s="208">
        <v>0</v>
      </c>
      <c r="S8" s="208">
        <v>0</v>
      </c>
      <c r="T8" s="208">
        <v>0</v>
      </c>
      <c r="U8" s="208">
        <v>0</v>
      </c>
      <c r="V8" s="208">
        <v>0</v>
      </c>
      <c r="W8" s="209">
        <v>0</v>
      </c>
      <c r="X8" s="213">
        <v>0</v>
      </c>
      <c r="Y8" s="213">
        <v>0</v>
      </c>
      <c r="Z8" s="27" t="str">
        <v>A：太陽光発電システム助成対象経費（①＋⑤）</v>
      </c>
      <c r="AA8" s="27" t="str">
        <v>B：蓄電池システム助成対象経費（②＋⑥）</v>
      </c>
      <c r="AB8" s="27" t="str">
        <v>C：V2H助成対象経費（③＋⑦）</v>
      </c>
      <c r="AC8" s="27" t="str">
        <v>D：エコキュート等助成対象経費（④＋⑧）</v>
      </c>
      <c r="AD8" s="27" t="str">
        <v>E：税別合計額（A+B+C+D）</v>
      </c>
      <c r="AE8" s="27" t="str">
        <v>F:消費税</v>
      </c>
      <c r="AF8" s="27" t="str">
        <v>G:税込合計額（（税込）</v>
      </c>
    </row>
    <row r="9" spans="2:63" s="225" customFormat="1" ht="30" customHeight="1">
      <c r="B9" s="210">
        <v>0</v>
      </c>
      <c r="C9" s="210">
        <v>0</v>
      </c>
      <c r="D9" s="210">
        <v>0</v>
      </c>
      <c r="E9" s="27" t="str">
        <v>①太陽光発電システム機器費（※２）</v>
      </c>
      <c r="F9" s="207" t="str">
        <v>内訳</v>
      </c>
      <c r="G9" s="208">
        <v>0</v>
      </c>
      <c r="H9" s="208">
        <v>0</v>
      </c>
      <c r="I9" s="208">
        <v>0</v>
      </c>
      <c r="J9" s="209">
        <v>0</v>
      </c>
      <c r="K9" s="27" t="str">
        <v>②蓄電池システム機器費（※２）</v>
      </c>
      <c r="L9" s="28" t="str">
        <v>内訳</v>
      </c>
      <c r="M9" s="27" t="str">
        <v>③V2H機器費（※２）</v>
      </c>
      <c r="N9" s="28" t="str">
        <v>内訳</v>
      </c>
      <c r="O9" s="27" t="str">
        <v>④エコキュート等機器費（※２）</v>
      </c>
      <c r="P9" s="27" t="str">
        <v>内訳</v>
      </c>
      <c r="Q9" s="27" t="str">
        <v>⑤太陽光発電システム工事費（※２）</v>
      </c>
      <c r="R9" s="28" t="str">
        <v>内訳</v>
      </c>
      <c r="S9" s="28">
        <v>0</v>
      </c>
      <c r="T9" s="27" t="str">
        <v>⑥蓄電池システム工事費（※２）</v>
      </c>
      <c r="U9" s="28" t="str">
        <v>内訳</v>
      </c>
      <c r="V9" s="27" t="str">
        <v>⑦V2H工事費（※２）</v>
      </c>
      <c r="W9" s="28" t="str">
        <v>内訳</v>
      </c>
      <c r="X9" s="210" t="str">
        <v>⑧エコキュート等工事費（※２）</v>
      </c>
      <c r="Y9" s="210" t="str">
        <v>内訳</v>
      </c>
      <c r="Z9" s="210">
        <v>0</v>
      </c>
      <c r="AA9" s="210">
        <v>0</v>
      </c>
      <c r="AB9" s="210">
        <v>0</v>
      </c>
      <c r="AC9" s="210">
        <v>0</v>
      </c>
      <c r="AD9" s="210">
        <v>0</v>
      </c>
      <c r="AE9" s="210">
        <v>0</v>
      </c>
      <c r="AF9" s="210">
        <v>0</v>
      </c>
      <c r="AJ9" s="225">
        <v>1</v>
      </c>
      <c r="AK9" s="225">
        <v>2</v>
      </c>
      <c r="AL9" s="225">
        <v>3</v>
      </c>
      <c r="AM9" s="225">
        <v>4</v>
      </c>
      <c r="AN9" s="225">
        <v>5</v>
      </c>
      <c r="AO9" s="225">
        <v>6</v>
      </c>
      <c r="AP9" s="225">
        <v>7</v>
      </c>
      <c r="AQ9" s="225">
        <v>8</v>
      </c>
      <c r="AR9" s="225">
        <v>9</v>
      </c>
      <c r="AS9" s="225">
        <v>10</v>
      </c>
      <c r="AT9" s="225">
        <v>11</v>
      </c>
      <c r="AU9" s="225">
        <v>12</v>
      </c>
      <c r="AV9" s="225">
        <v>13</v>
      </c>
      <c r="AW9" s="225">
        <v>14</v>
      </c>
      <c r="AX9" s="225">
        <v>15</v>
      </c>
      <c r="AY9" s="225">
        <v>16</v>
      </c>
      <c r="AZ9" s="225">
        <v>17</v>
      </c>
      <c r="BA9" s="225">
        <v>18</v>
      </c>
      <c r="BB9" s="225">
        <v>19</v>
      </c>
      <c r="BC9" s="225">
        <v>20</v>
      </c>
      <c r="BD9" s="225">
        <v>21</v>
      </c>
      <c r="BE9" s="225">
        <v>22</v>
      </c>
      <c r="BF9" s="225">
        <v>23</v>
      </c>
      <c r="BG9" s="225">
        <v>24</v>
      </c>
      <c r="BH9" s="225">
        <v>25</v>
      </c>
      <c r="BI9" s="225">
        <v>26</v>
      </c>
      <c r="BJ9" s="225">
        <v>27</v>
      </c>
      <c r="BK9" s="225">
        <v>28</v>
      </c>
    </row>
    <row r="10" spans="2:63" s="225" customFormat="1" ht="30" customHeight="1">
      <c r="B10" s="210">
        <v>0</v>
      </c>
      <c r="C10" s="210">
        <v>0</v>
      </c>
      <c r="D10" s="210">
        <v>0</v>
      </c>
      <c r="E10" s="210">
        <v>0</v>
      </c>
      <c r="F10" s="211" t="str">
        <v>パワーコンディショナーのタイプ</v>
      </c>
      <c r="G10" s="212">
        <v>0</v>
      </c>
      <c r="H10" s="213">
        <v>0</v>
      </c>
      <c r="I10" s="27" t="str">
        <v>①の内、太陽光の経費に含めるパワーコンディショナの機器費（※３）</v>
      </c>
      <c r="J10" s="28" t="str">
        <v>上乗せ措置
（※4）</v>
      </c>
      <c r="K10" s="210">
        <v>0</v>
      </c>
      <c r="L10" s="27" t="str">
        <v>②の内、蓄電池の経費に含めるパワーコンディショナの機器費（※３）</v>
      </c>
      <c r="M10" s="210">
        <v>0</v>
      </c>
      <c r="N10" s="27" t="str">
        <v>③の内、V2Hの経費に含めるパワーコンディショナの機器費※３</v>
      </c>
      <c r="O10" s="210">
        <v>0</v>
      </c>
      <c r="P10" s="210" t="str">
        <v>④の内、エコキュート等の経費に含めるパワーコンディショナの機器費（※３）</v>
      </c>
      <c r="Q10" s="210">
        <v>0</v>
      </c>
      <c r="R10" s="27" t="str">
        <v>⑤の内、太陽光の経費に含めるパワーコンディショナの工事費（※３）</v>
      </c>
      <c r="S10" s="28" t="str">
        <v>上乗せ措置
（※4）</v>
      </c>
      <c r="T10" s="210">
        <v>0</v>
      </c>
      <c r="U10" s="27" t="str">
        <v>⑥の内、蓄電池の経費に含めるパワーコンディショナの工事費（※３）</v>
      </c>
      <c r="V10" s="210">
        <v>0</v>
      </c>
      <c r="W10" s="27" t="str">
        <v>⑦の内、V2Hの経費に含めるパワーコンディショナの工事費※３</v>
      </c>
      <c r="X10" s="210">
        <v>0</v>
      </c>
      <c r="Y10" s="210" t="str">
        <v>⑧の内、エコキュート等の経費に含めるパワーコンディショナの工事費（※３）</v>
      </c>
      <c r="Z10" s="210">
        <v>0</v>
      </c>
      <c r="AA10" s="210">
        <v>0</v>
      </c>
      <c r="AB10" s="210">
        <v>0</v>
      </c>
      <c r="AC10" s="210">
        <v>0</v>
      </c>
      <c r="AD10" s="210">
        <v>0</v>
      </c>
      <c r="AE10" s="210">
        <v>0</v>
      </c>
      <c r="AF10" s="210">
        <v>0</v>
      </c>
    </row>
    <row r="11" spans="2:63" s="225" customFormat="1" ht="30" customHeight="1">
      <c r="B11" s="210">
        <v>0</v>
      </c>
      <c r="C11" s="210">
        <v>0</v>
      </c>
      <c r="D11" s="210">
        <v>0</v>
      </c>
      <c r="E11" s="214">
        <v>0</v>
      </c>
      <c r="F11" s="215">
        <v>0</v>
      </c>
      <c r="G11" s="216">
        <v>0</v>
      </c>
      <c r="H11" s="217">
        <v>0</v>
      </c>
      <c r="I11" s="214">
        <v>0</v>
      </c>
      <c r="J11" s="28" t="str">
        <v>①の内、集合住宅の陸屋根に設置する架台の材料費</v>
      </c>
      <c r="K11" s="214">
        <v>0</v>
      </c>
      <c r="L11" s="214">
        <v>0</v>
      </c>
      <c r="M11" s="214">
        <v>0</v>
      </c>
      <c r="N11" s="214">
        <v>0</v>
      </c>
      <c r="O11" s="214">
        <v>0</v>
      </c>
      <c r="P11" s="214">
        <v>0</v>
      </c>
      <c r="Q11" s="214">
        <v>0</v>
      </c>
      <c r="R11" s="214">
        <v>0</v>
      </c>
      <c r="S11" s="28" t="str">
        <v>⑤の内、集合住宅の陸屋根に設置する架台の工事費</v>
      </c>
      <c r="T11" s="214">
        <v>0</v>
      </c>
      <c r="U11" s="214">
        <v>0</v>
      </c>
      <c r="V11" s="214">
        <v>0</v>
      </c>
      <c r="W11" s="214">
        <v>0</v>
      </c>
      <c r="X11" s="214">
        <v>0</v>
      </c>
      <c r="Y11" s="214">
        <v>0</v>
      </c>
      <c r="Z11" s="214">
        <v>0</v>
      </c>
      <c r="AA11" s="214">
        <v>0</v>
      </c>
      <c r="AB11" s="214">
        <v>0</v>
      </c>
      <c r="AC11" s="214">
        <v>0</v>
      </c>
      <c r="AD11" s="214">
        <v>0</v>
      </c>
      <c r="AE11" s="214">
        <v>0</v>
      </c>
      <c r="AF11" s="214">
        <v>0</v>
      </c>
      <c r="AI11" s="225" t="s">
        <v>0</v>
      </c>
      <c r="AJ11" s="225" t="s">
        <v>351</v>
      </c>
      <c r="AK11" s="225" t="s">
        <v>352</v>
      </c>
      <c r="AL11" s="225" t="s">
        <v>353</v>
      </c>
      <c r="AM11" s="225" t="s">
        <v>354</v>
      </c>
      <c r="AN11" s="225" t="s">
        <v>355</v>
      </c>
      <c r="AO11" s="225" t="s">
        <v>356</v>
      </c>
      <c r="AP11" s="225" t="s">
        <v>357</v>
      </c>
      <c r="AQ11" s="225" t="s">
        <v>358</v>
      </c>
      <c r="AR11" s="225" t="s">
        <v>359</v>
      </c>
      <c r="AS11" s="225" t="s">
        <v>360</v>
      </c>
      <c r="AT11" s="225" t="s">
        <v>826</v>
      </c>
      <c r="AU11" s="225" t="s">
        <v>827</v>
      </c>
      <c r="AV11" s="225" t="s">
        <v>361</v>
      </c>
      <c r="AW11" s="225" t="s">
        <v>362</v>
      </c>
      <c r="AX11" s="225" t="s">
        <v>363</v>
      </c>
      <c r="AY11" s="225" t="s">
        <v>364</v>
      </c>
      <c r="AZ11" s="225" t="s">
        <v>365</v>
      </c>
      <c r="BA11" s="225" t="s">
        <v>366</v>
      </c>
      <c r="BB11" s="225" t="s">
        <v>367</v>
      </c>
      <c r="BC11" s="225" t="s">
        <v>828</v>
      </c>
      <c r="BD11" s="225" t="s">
        <v>829</v>
      </c>
      <c r="BE11" s="225" t="s">
        <v>368</v>
      </c>
      <c r="BF11" s="225" t="s">
        <v>369</v>
      </c>
      <c r="BG11" s="225" t="s">
        <v>370</v>
      </c>
      <c r="BH11" s="225" t="s">
        <v>830</v>
      </c>
      <c r="BI11" s="225" t="s">
        <v>371</v>
      </c>
      <c r="BJ11" s="225" t="s">
        <v>372</v>
      </c>
      <c r="BK11" s="225" t="s">
        <v>373</v>
      </c>
    </row>
    <row r="12" spans="2:63">
      <c r="B12" s="218">
        <v>1</v>
      </c>
      <c r="C12" s="219">
        <v>0</v>
      </c>
      <c r="D12" s="219">
        <v>0</v>
      </c>
      <c r="E12" s="219">
        <v>0</v>
      </c>
      <c r="F12" s="157" t="b">
        <v>0</v>
      </c>
      <c r="G12" s="157" t="b">
        <v>0</v>
      </c>
      <c r="H12" s="220" t="str">
        <v>　　</v>
      </c>
      <c r="I12" s="219">
        <v>0</v>
      </c>
      <c r="J12" s="219">
        <v>0</v>
      </c>
      <c r="K12" s="219">
        <v>0</v>
      </c>
      <c r="L12" s="219">
        <v>0</v>
      </c>
      <c r="M12" s="219">
        <v>0</v>
      </c>
      <c r="N12" s="219">
        <v>0</v>
      </c>
      <c r="O12" s="219">
        <v>0</v>
      </c>
      <c r="P12" s="219">
        <v>0</v>
      </c>
      <c r="Q12" s="219">
        <v>0</v>
      </c>
      <c r="R12" s="219">
        <v>0</v>
      </c>
      <c r="S12" s="219">
        <v>0</v>
      </c>
      <c r="T12" s="219">
        <v>0</v>
      </c>
      <c r="U12" s="219">
        <v>0</v>
      </c>
      <c r="V12" s="219">
        <v>0</v>
      </c>
      <c r="W12" s="219">
        <v>0</v>
      </c>
      <c r="X12" s="219">
        <v>0</v>
      </c>
      <c r="Y12" s="219">
        <v>0</v>
      </c>
      <c r="Z12" s="219">
        <v>0</v>
      </c>
      <c r="AA12" s="219">
        <v>0</v>
      </c>
      <c r="AB12" s="219">
        <v>0</v>
      </c>
      <c r="AC12" s="219">
        <v>0</v>
      </c>
      <c r="AD12" s="219">
        <v>0</v>
      </c>
      <c r="AE12" s="219">
        <v>0</v>
      </c>
      <c r="AF12" s="219">
        <v>0</v>
      </c>
      <c r="AI12">
        <v>1</v>
      </c>
      <c r="AJ12">
        <f>C12</f>
        <v>0</v>
      </c>
      <c r="AK12">
        <f>D12</f>
        <v>0</v>
      </c>
      <c r="AL12">
        <f>E12</f>
        <v>0</v>
      </c>
      <c r="AN12">
        <f t="shared" ref="AN12:BK12" si="0">I12</f>
        <v>0</v>
      </c>
      <c r="AO12">
        <f t="shared" si="0"/>
        <v>0</v>
      </c>
      <c r="AP12">
        <f t="shared" si="0"/>
        <v>0</v>
      </c>
      <c r="AQ12">
        <f t="shared" si="0"/>
        <v>0</v>
      </c>
      <c r="AR12">
        <f t="shared" si="0"/>
        <v>0</v>
      </c>
      <c r="AS12">
        <f t="shared" si="0"/>
        <v>0</v>
      </c>
      <c r="AT12">
        <f t="shared" si="0"/>
        <v>0</v>
      </c>
      <c r="AU12">
        <f t="shared" si="0"/>
        <v>0</v>
      </c>
      <c r="AV12">
        <f t="shared" si="0"/>
        <v>0</v>
      </c>
      <c r="AW12">
        <f t="shared" si="0"/>
        <v>0</v>
      </c>
      <c r="AX12">
        <f t="shared" si="0"/>
        <v>0</v>
      </c>
      <c r="AY12">
        <f t="shared" si="0"/>
        <v>0</v>
      </c>
      <c r="AZ12">
        <f t="shared" si="0"/>
        <v>0</v>
      </c>
      <c r="BA12">
        <f t="shared" si="0"/>
        <v>0</v>
      </c>
      <c r="BB12">
        <f t="shared" si="0"/>
        <v>0</v>
      </c>
      <c r="BC12">
        <f t="shared" si="0"/>
        <v>0</v>
      </c>
      <c r="BD12">
        <f t="shared" si="0"/>
        <v>0</v>
      </c>
      <c r="BE12">
        <f t="shared" si="0"/>
        <v>0</v>
      </c>
      <c r="BF12">
        <f t="shared" si="0"/>
        <v>0</v>
      </c>
      <c r="BG12">
        <f t="shared" si="0"/>
        <v>0</v>
      </c>
      <c r="BH12">
        <f t="shared" si="0"/>
        <v>0</v>
      </c>
      <c r="BI12">
        <f t="shared" si="0"/>
        <v>0</v>
      </c>
      <c r="BJ12">
        <f t="shared" si="0"/>
        <v>0</v>
      </c>
      <c r="BK12">
        <f t="shared" si="0"/>
        <v>0</v>
      </c>
    </row>
    <row r="13" spans="2:63">
      <c r="B13" s="221">
        <v>0</v>
      </c>
      <c r="C13" s="221">
        <v>0</v>
      </c>
      <c r="D13" s="221">
        <v>0</v>
      </c>
      <c r="E13" s="221">
        <v>0</v>
      </c>
      <c r="F13" s="157" t="b">
        <v>0</v>
      </c>
      <c r="G13" s="157">
        <v>0</v>
      </c>
      <c r="H13" s="157">
        <v>0</v>
      </c>
      <c r="I13" s="221">
        <v>0</v>
      </c>
      <c r="J13" s="221">
        <v>0</v>
      </c>
      <c r="K13" s="221">
        <v>0</v>
      </c>
      <c r="L13" s="221">
        <v>0</v>
      </c>
      <c r="M13" s="221">
        <v>0</v>
      </c>
      <c r="N13" s="221">
        <v>0</v>
      </c>
      <c r="O13" s="221">
        <v>0</v>
      </c>
      <c r="P13" s="221">
        <v>0</v>
      </c>
      <c r="Q13" s="221">
        <v>0</v>
      </c>
      <c r="R13" s="221">
        <v>0</v>
      </c>
      <c r="S13" s="221">
        <v>0</v>
      </c>
      <c r="T13" s="221">
        <v>0</v>
      </c>
      <c r="U13" s="221">
        <v>0</v>
      </c>
      <c r="V13" s="221">
        <v>0</v>
      </c>
      <c r="W13" s="221">
        <v>0</v>
      </c>
      <c r="X13" s="221">
        <v>0</v>
      </c>
      <c r="Y13" s="221">
        <v>0</v>
      </c>
      <c r="Z13" s="221">
        <v>0</v>
      </c>
      <c r="AA13" s="221">
        <v>0</v>
      </c>
      <c r="AB13" s="221">
        <v>0</v>
      </c>
      <c r="AC13" s="221">
        <v>0</v>
      </c>
      <c r="AD13" s="221">
        <v>0</v>
      </c>
      <c r="AE13" s="221">
        <v>0</v>
      </c>
      <c r="AF13" s="221">
        <v>0</v>
      </c>
      <c r="AI13">
        <v>2</v>
      </c>
      <c r="AJ13">
        <f>C14</f>
        <v>0</v>
      </c>
      <c r="AK13">
        <f>D14</f>
        <v>0</v>
      </c>
      <c r="AL13">
        <f>E14</f>
        <v>0</v>
      </c>
      <c r="AM13" t="str">
        <f t="shared" ref="AM13:AS13" si="1">H14</f>
        <v>　　</v>
      </c>
      <c r="AN13">
        <f t="shared" si="1"/>
        <v>0</v>
      </c>
      <c r="AO13">
        <f t="shared" si="1"/>
        <v>0</v>
      </c>
      <c r="AP13">
        <f t="shared" si="1"/>
        <v>0</v>
      </c>
      <c r="AQ13">
        <f t="shared" si="1"/>
        <v>0</v>
      </c>
      <c r="AR13">
        <f t="shared" si="1"/>
        <v>0</v>
      </c>
      <c r="AS13">
        <f t="shared" si="1"/>
        <v>0</v>
      </c>
      <c r="AT13">
        <f t="shared" ref="AT13:AU13" si="2">O14</f>
        <v>0</v>
      </c>
      <c r="AU13">
        <f t="shared" si="2"/>
        <v>0</v>
      </c>
      <c r="AV13">
        <f t="shared" ref="AV13:BB13" si="3">Q14</f>
        <v>0</v>
      </c>
      <c r="AW13">
        <f t="shared" si="3"/>
        <v>0</v>
      </c>
      <c r="AX13">
        <f t="shared" si="3"/>
        <v>0</v>
      </c>
      <c r="AY13">
        <f t="shared" si="3"/>
        <v>0</v>
      </c>
      <c r="AZ13">
        <f t="shared" si="3"/>
        <v>0</v>
      </c>
      <c r="BA13">
        <f t="shared" si="3"/>
        <v>0</v>
      </c>
      <c r="BB13">
        <f t="shared" si="3"/>
        <v>0</v>
      </c>
      <c r="BC13">
        <f t="shared" ref="BC13:BD13" si="4">X14</f>
        <v>0</v>
      </c>
      <c r="BD13">
        <f t="shared" si="4"/>
        <v>0</v>
      </c>
      <c r="BE13">
        <f>Z14</f>
        <v>0</v>
      </c>
      <c r="BF13">
        <f>AA14</f>
        <v>0</v>
      </c>
      <c r="BG13">
        <f>AB14</f>
        <v>0</v>
      </c>
      <c r="BH13">
        <f>AC14</f>
        <v>0</v>
      </c>
      <c r="BI13">
        <f>AD14</f>
        <v>0</v>
      </c>
      <c r="BJ13">
        <f t="shared" ref="BJ13:BK13" si="5">AE14</f>
        <v>0</v>
      </c>
      <c r="BK13">
        <f t="shared" si="5"/>
        <v>0</v>
      </c>
    </row>
    <row r="14" spans="2:63">
      <c r="B14" s="218">
        <v>2</v>
      </c>
      <c r="C14" s="219">
        <v>0</v>
      </c>
      <c r="D14" s="219">
        <v>0</v>
      </c>
      <c r="E14" s="219">
        <v>0</v>
      </c>
      <c r="F14" s="157" t="b">
        <v>0</v>
      </c>
      <c r="G14" s="157" t="b">
        <v>0</v>
      </c>
      <c r="H14" s="220" t="str">
        <v>　　</v>
      </c>
      <c r="I14" s="219">
        <v>0</v>
      </c>
      <c r="J14" s="219">
        <v>0</v>
      </c>
      <c r="K14" s="219">
        <v>0</v>
      </c>
      <c r="L14" s="219">
        <v>0</v>
      </c>
      <c r="M14" s="219">
        <v>0</v>
      </c>
      <c r="N14" s="219">
        <v>0</v>
      </c>
      <c r="O14" s="219">
        <v>0</v>
      </c>
      <c r="P14" s="219">
        <v>0</v>
      </c>
      <c r="Q14" s="219">
        <v>0</v>
      </c>
      <c r="R14" s="219">
        <v>0</v>
      </c>
      <c r="S14" s="219">
        <v>0</v>
      </c>
      <c r="T14" s="219">
        <v>0</v>
      </c>
      <c r="U14" s="219">
        <v>0</v>
      </c>
      <c r="V14" s="219">
        <v>0</v>
      </c>
      <c r="W14" s="219">
        <v>0</v>
      </c>
      <c r="X14" s="219">
        <v>0</v>
      </c>
      <c r="Y14" s="219">
        <v>0</v>
      </c>
      <c r="Z14" s="219">
        <v>0</v>
      </c>
      <c r="AA14" s="219">
        <v>0</v>
      </c>
      <c r="AB14" s="219">
        <v>0</v>
      </c>
      <c r="AC14" s="219">
        <v>0</v>
      </c>
      <c r="AD14" s="219">
        <v>0</v>
      </c>
      <c r="AE14" s="219">
        <v>0</v>
      </c>
      <c r="AF14" s="219">
        <v>0</v>
      </c>
      <c r="AI14">
        <v>3</v>
      </c>
      <c r="AJ14">
        <f>C16</f>
        <v>0</v>
      </c>
      <c r="AK14">
        <f>D16</f>
        <v>0</v>
      </c>
      <c r="AL14">
        <f>E16</f>
        <v>0</v>
      </c>
      <c r="AM14" t="str">
        <f t="shared" ref="AM14:AS14" si="6">H16</f>
        <v>　　</v>
      </c>
      <c r="AN14">
        <f t="shared" si="6"/>
        <v>0</v>
      </c>
      <c r="AO14">
        <f t="shared" si="6"/>
        <v>0</v>
      </c>
      <c r="AP14">
        <f t="shared" si="6"/>
        <v>0</v>
      </c>
      <c r="AQ14">
        <f t="shared" si="6"/>
        <v>0</v>
      </c>
      <c r="AR14">
        <f t="shared" si="6"/>
        <v>0</v>
      </c>
      <c r="AS14">
        <f t="shared" si="6"/>
        <v>0</v>
      </c>
      <c r="AT14">
        <f t="shared" ref="AT14:AU14" si="7">O16</f>
        <v>0</v>
      </c>
      <c r="AU14">
        <f t="shared" si="7"/>
        <v>0</v>
      </c>
      <c r="AV14">
        <f t="shared" ref="AV14:BB14" si="8">Q16</f>
        <v>0</v>
      </c>
      <c r="AW14">
        <f t="shared" si="8"/>
        <v>0</v>
      </c>
      <c r="AX14">
        <f t="shared" si="8"/>
        <v>0</v>
      </c>
      <c r="AY14">
        <f t="shared" si="8"/>
        <v>0</v>
      </c>
      <c r="AZ14">
        <f t="shared" si="8"/>
        <v>0</v>
      </c>
      <c r="BA14">
        <f t="shared" si="8"/>
        <v>0</v>
      </c>
      <c r="BB14">
        <f t="shared" si="8"/>
        <v>0</v>
      </c>
      <c r="BC14">
        <f t="shared" ref="BC14:BD14" si="9">X16</f>
        <v>0</v>
      </c>
      <c r="BD14">
        <f t="shared" si="9"/>
        <v>0</v>
      </c>
      <c r="BE14">
        <f>Z16</f>
        <v>0</v>
      </c>
      <c r="BF14">
        <f>AA16</f>
        <v>0</v>
      </c>
      <c r="BG14">
        <f>AB16</f>
        <v>0</v>
      </c>
      <c r="BH14">
        <f>AC16</f>
        <v>0</v>
      </c>
      <c r="BI14">
        <f>AD16</f>
        <v>0</v>
      </c>
      <c r="BJ14">
        <f t="shared" ref="BJ14:BK14" si="10">AE16</f>
        <v>0</v>
      </c>
      <c r="BK14">
        <f t="shared" si="10"/>
        <v>0</v>
      </c>
    </row>
    <row r="15" spans="2:63">
      <c r="B15" s="222">
        <v>0</v>
      </c>
      <c r="C15" s="222">
        <v>0</v>
      </c>
      <c r="D15" s="222">
        <v>0</v>
      </c>
      <c r="E15" s="222">
        <v>0</v>
      </c>
      <c r="F15" s="157" t="b">
        <v>0</v>
      </c>
      <c r="G15" s="157">
        <v>0</v>
      </c>
      <c r="H15" s="157">
        <v>0</v>
      </c>
      <c r="I15" s="221">
        <v>0</v>
      </c>
      <c r="J15" s="221">
        <v>0</v>
      </c>
      <c r="K15" s="221">
        <v>0</v>
      </c>
      <c r="L15" s="221">
        <v>0</v>
      </c>
      <c r="M15" s="221">
        <v>0</v>
      </c>
      <c r="N15" s="221">
        <v>0</v>
      </c>
      <c r="O15" s="221">
        <v>0</v>
      </c>
      <c r="P15" s="221">
        <v>0</v>
      </c>
      <c r="Q15" s="221">
        <v>0</v>
      </c>
      <c r="R15" s="221">
        <v>0</v>
      </c>
      <c r="S15" s="221">
        <v>0</v>
      </c>
      <c r="T15" s="221">
        <v>0</v>
      </c>
      <c r="U15" s="221">
        <v>0</v>
      </c>
      <c r="V15" s="221">
        <v>0</v>
      </c>
      <c r="W15" s="221">
        <v>0</v>
      </c>
      <c r="X15" s="221">
        <v>0</v>
      </c>
      <c r="Y15" s="221">
        <v>0</v>
      </c>
      <c r="Z15" s="221">
        <v>0</v>
      </c>
      <c r="AA15" s="221">
        <v>0</v>
      </c>
      <c r="AB15" s="221">
        <v>0</v>
      </c>
      <c r="AC15" s="221">
        <v>0</v>
      </c>
      <c r="AD15" s="221">
        <v>0</v>
      </c>
      <c r="AE15" s="221">
        <v>0</v>
      </c>
      <c r="AF15" s="221">
        <v>0</v>
      </c>
      <c r="AI15">
        <v>4</v>
      </c>
      <c r="AJ15">
        <f>C18</f>
        <v>0</v>
      </c>
      <c r="AK15">
        <f>D18</f>
        <v>0</v>
      </c>
      <c r="AL15">
        <f>E18</f>
        <v>0</v>
      </c>
      <c r="AM15" t="str">
        <f t="shared" ref="AM15:AS15" si="11">H18</f>
        <v>　　</v>
      </c>
      <c r="AN15">
        <f t="shared" si="11"/>
        <v>0</v>
      </c>
      <c r="AO15">
        <f t="shared" si="11"/>
        <v>0</v>
      </c>
      <c r="AP15">
        <f t="shared" si="11"/>
        <v>0</v>
      </c>
      <c r="AQ15">
        <f t="shared" si="11"/>
        <v>0</v>
      </c>
      <c r="AR15">
        <f t="shared" si="11"/>
        <v>0</v>
      </c>
      <c r="AS15">
        <f t="shared" si="11"/>
        <v>0</v>
      </c>
      <c r="AT15">
        <f t="shared" ref="AT15:AU15" si="12">O18</f>
        <v>0</v>
      </c>
      <c r="AU15">
        <f t="shared" si="12"/>
        <v>0</v>
      </c>
      <c r="AV15">
        <f t="shared" ref="AV15:BB15" si="13">Q18</f>
        <v>0</v>
      </c>
      <c r="AW15">
        <f t="shared" si="13"/>
        <v>0</v>
      </c>
      <c r="AX15">
        <f t="shared" si="13"/>
        <v>0</v>
      </c>
      <c r="AY15">
        <f t="shared" si="13"/>
        <v>0</v>
      </c>
      <c r="AZ15">
        <f t="shared" si="13"/>
        <v>0</v>
      </c>
      <c r="BA15">
        <f t="shared" si="13"/>
        <v>0</v>
      </c>
      <c r="BB15">
        <f t="shared" si="13"/>
        <v>0</v>
      </c>
      <c r="BC15">
        <f t="shared" ref="BC15:BD15" si="14">X18</f>
        <v>0</v>
      </c>
      <c r="BD15">
        <f t="shared" si="14"/>
        <v>0</v>
      </c>
      <c r="BE15">
        <f>Z18</f>
        <v>0</v>
      </c>
      <c r="BF15">
        <f>AA18</f>
        <v>0</v>
      </c>
      <c r="BG15">
        <f>AB18</f>
        <v>0</v>
      </c>
      <c r="BH15">
        <f>AC18</f>
        <v>0</v>
      </c>
      <c r="BI15">
        <f>AD18</f>
        <v>0</v>
      </c>
      <c r="BJ15">
        <f t="shared" ref="BJ15:BK15" si="15">AE18</f>
        <v>0</v>
      </c>
      <c r="BK15">
        <f t="shared" si="15"/>
        <v>0</v>
      </c>
    </row>
    <row r="16" spans="2:63">
      <c r="B16" s="218">
        <v>3</v>
      </c>
      <c r="C16" s="219">
        <v>0</v>
      </c>
      <c r="D16" s="219">
        <v>0</v>
      </c>
      <c r="E16" s="219">
        <v>0</v>
      </c>
      <c r="F16" s="157" t="b">
        <v>0</v>
      </c>
      <c r="G16" s="157" t="b">
        <v>0</v>
      </c>
      <c r="H16" s="220" t="str">
        <v>　　</v>
      </c>
      <c r="I16" s="219">
        <v>0</v>
      </c>
      <c r="J16" s="219">
        <v>0</v>
      </c>
      <c r="K16" s="219">
        <v>0</v>
      </c>
      <c r="L16" s="219">
        <v>0</v>
      </c>
      <c r="M16" s="219">
        <v>0</v>
      </c>
      <c r="N16" s="219">
        <v>0</v>
      </c>
      <c r="O16" s="219">
        <v>0</v>
      </c>
      <c r="P16" s="219">
        <v>0</v>
      </c>
      <c r="Q16" s="219">
        <v>0</v>
      </c>
      <c r="R16" s="219">
        <v>0</v>
      </c>
      <c r="S16" s="219">
        <v>0</v>
      </c>
      <c r="T16" s="219">
        <v>0</v>
      </c>
      <c r="U16" s="219">
        <v>0</v>
      </c>
      <c r="V16" s="219">
        <v>0</v>
      </c>
      <c r="W16" s="219">
        <v>0</v>
      </c>
      <c r="X16" s="219">
        <v>0</v>
      </c>
      <c r="Y16" s="219">
        <v>0</v>
      </c>
      <c r="Z16" s="219">
        <v>0</v>
      </c>
      <c r="AA16" s="219">
        <v>0</v>
      </c>
      <c r="AB16" s="219">
        <v>0</v>
      </c>
      <c r="AC16" s="219">
        <v>0</v>
      </c>
      <c r="AD16" s="219">
        <v>0</v>
      </c>
      <c r="AE16" s="219">
        <v>0</v>
      </c>
      <c r="AF16" s="219">
        <v>0</v>
      </c>
      <c r="AI16">
        <v>5</v>
      </c>
      <c r="AJ16">
        <f>C20</f>
        <v>0</v>
      </c>
      <c r="AK16">
        <f>D20</f>
        <v>0</v>
      </c>
      <c r="AL16">
        <f>E20</f>
        <v>0</v>
      </c>
      <c r="AM16" t="str">
        <f t="shared" ref="AM16:AS16" si="16">H20</f>
        <v>　　</v>
      </c>
      <c r="AN16">
        <f t="shared" si="16"/>
        <v>0</v>
      </c>
      <c r="AO16">
        <f t="shared" si="16"/>
        <v>0</v>
      </c>
      <c r="AP16">
        <f t="shared" si="16"/>
        <v>0</v>
      </c>
      <c r="AQ16">
        <f t="shared" si="16"/>
        <v>0</v>
      </c>
      <c r="AR16">
        <f t="shared" si="16"/>
        <v>0</v>
      </c>
      <c r="AS16">
        <f t="shared" si="16"/>
        <v>0</v>
      </c>
      <c r="AT16">
        <f t="shared" ref="AT16:AU16" si="17">O20</f>
        <v>0</v>
      </c>
      <c r="AU16">
        <f t="shared" si="17"/>
        <v>0</v>
      </c>
      <c r="AV16">
        <f t="shared" ref="AV16:BB16" si="18">Q20</f>
        <v>0</v>
      </c>
      <c r="AW16">
        <f t="shared" si="18"/>
        <v>0</v>
      </c>
      <c r="AX16">
        <f t="shared" si="18"/>
        <v>0</v>
      </c>
      <c r="AY16">
        <f t="shared" si="18"/>
        <v>0</v>
      </c>
      <c r="AZ16">
        <f t="shared" si="18"/>
        <v>0</v>
      </c>
      <c r="BA16">
        <f t="shared" si="18"/>
        <v>0</v>
      </c>
      <c r="BB16">
        <f t="shared" si="18"/>
        <v>0</v>
      </c>
      <c r="BC16">
        <f t="shared" ref="BC16:BD16" si="19">X20</f>
        <v>0</v>
      </c>
      <c r="BD16">
        <f t="shared" si="19"/>
        <v>0</v>
      </c>
      <c r="BE16">
        <f>Z20</f>
        <v>0</v>
      </c>
      <c r="BF16">
        <f>AA20</f>
        <v>0</v>
      </c>
      <c r="BG16">
        <f>AB20</f>
        <v>0</v>
      </c>
      <c r="BH16">
        <f>AC20</f>
        <v>0</v>
      </c>
      <c r="BI16">
        <f>AD20</f>
        <v>0</v>
      </c>
      <c r="BJ16">
        <f t="shared" ref="BJ16:BK16" si="20">AE20</f>
        <v>0</v>
      </c>
      <c r="BK16">
        <f t="shared" si="20"/>
        <v>0</v>
      </c>
    </row>
    <row r="17" spans="2:63">
      <c r="B17" s="222">
        <v>0</v>
      </c>
      <c r="C17" s="222">
        <v>0</v>
      </c>
      <c r="D17" s="222">
        <v>0</v>
      </c>
      <c r="E17" s="222">
        <v>0</v>
      </c>
      <c r="F17" s="157" t="b">
        <v>0</v>
      </c>
      <c r="G17" s="157">
        <v>0</v>
      </c>
      <c r="H17" s="157">
        <v>0</v>
      </c>
      <c r="I17" s="221">
        <v>0</v>
      </c>
      <c r="J17" s="221">
        <v>0</v>
      </c>
      <c r="K17" s="221">
        <v>0</v>
      </c>
      <c r="L17" s="221">
        <v>0</v>
      </c>
      <c r="M17" s="221">
        <v>0</v>
      </c>
      <c r="N17" s="221">
        <v>0</v>
      </c>
      <c r="O17" s="221">
        <v>0</v>
      </c>
      <c r="P17" s="221">
        <v>0</v>
      </c>
      <c r="Q17" s="221">
        <v>0</v>
      </c>
      <c r="R17" s="221">
        <v>0</v>
      </c>
      <c r="S17" s="221">
        <v>0</v>
      </c>
      <c r="T17" s="221">
        <v>0</v>
      </c>
      <c r="U17" s="221">
        <v>0</v>
      </c>
      <c r="V17" s="221">
        <v>0</v>
      </c>
      <c r="W17" s="221">
        <v>0</v>
      </c>
      <c r="X17" s="221">
        <v>0</v>
      </c>
      <c r="Y17" s="221">
        <v>0</v>
      </c>
      <c r="Z17" s="221">
        <v>0</v>
      </c>
      <c r="AA17" s="221">
        <v>0</v>
      </c>
      <c r="AB17" s="221">
        <v>0</v>
      </c>
      <c r="AC17" s="221">
        <v>0</v>
      </c>
      <c r="AD17" s="221">
        <v>0</v>
      </c>
      <c r="AE17" s="221">
        <v>0</v>
      </c>
      <c r="AF17" s="221">
        <v>0</v>
      </c>
      <c r="AI17">
        <v>6</v>
      </c>
      <c r="AJ17">
        <f>C22</f>
        <v>0</v>
      </c>
      <c r="AK17">
        <f>D22</f>
        <v>0</v>
      </c>
      <c r="AL17">
        <f>E22</f>
        <v>0</v>
      </c>
      <c r="AM17" t="str">
        <f t="shared" ref="AM17:AS17" si="21">H22</f>
        <v>　　</v>
      </c>
      <c r="AN17">
        <f t="shared" si="21"/>
        <v>0</v>
      </c>
      <c r="AO17">
        <f t="shared" si="21"/>
        <v>0</v>
      </c>
      <c r="AP17">
        <f t="shared" si="21"/>
        <v>0</v>
      </c>
      <c r="AQ17">
        <f t="shared" si="21"/>
        <v>0</v>
      </c>
      <c r="AR17">
        <f t="shared" si="21"/>
        <v>0</v>
      </c>
      <c r="AS17">
        <f t="shared" si="21"/>
        <v>0</v>
      </c>
      <c r="AT17">
        <f t="shared" ref="AT17:AU17" si="22">O22</f>
        <v>0</v>
      </c>
      <c r="AU17">
        <f t="shared" si="22"/>
        <v>0</v>
      </c>
      <c r="AV17">
        <f t="shared" ref="AV17:BB17" si="23">Q22</f>
        <v>0</v>
      </c>
      <c r="AW17">
        <f t="shared" si="23"/>
        <v>0</v>
      </c>
      <c r="AX17">
        <f t="shared" si="23"/>
        <v>0</v>
      </c>
      <c r="AY17">
        <f t="shared" si="23"/>
        <v>0</v>
      </c>
      <c r="AZ17">
        <f t="shared" si="23"/>
        <v>0</v>
      </c>
      <c r="BA17">
        <f t="shared" si="23"/>
        <v>0</v>
      </c>
      <c r="BB17">
        <f t="shared" si="23"/>
        <v>0</v>
      </c>
      <c r="BC17">
        <f t="shared" ref="BC17:BD17" si="24">X22</f>
        <v>0</v>
      </c>
      <c r="BD17">
        <f t="shared" si="24"/>
        <v>0</v>
      </c>
      <c r="BE17">
        <f>Z22</f>
        <v>0</v>
      </c>
      <c r="BF17">
        <f>AA22</f>
        <v>0</v>
      </c>
      <c r="BG17">
        <f>AB22</f>
        <v>0</v>
      </c>
      <c r="BH17">
        <f>AC22</f>
        <v>0</v>
      </c>
      <c r="BI17">
        <f>AD22</f>
        <v>0</v>
      </c>
      <c r="BJ17">
        <f t="shared" ref="BJ17:BK17" si="25">AE22</f>
        <v>0</v>
      </c>
      <c r="BK17">
        <f t="shared" si="25"/>
        <v>0</v>
      </c>
    </row>
    <row r="18" spans="2:63">
      <c r="B18" s="218">
        <v>4</v>
      </c>
      <c r="C18" s="219">
        <v>0</v>
      </c>
      <c r="D18" s="219">
        <v>0</v>
      </c>
      <c r="E18" s="219">
        <v>0</v>
      </c>
      <c r="F18" s="157" t="b">
        <v>0</v>
      </c>
      <c r="G18" s="157" t="b">
        <v>0</v>
      </c>
      <c r="H18" s="220" t="str">
        <v>　　</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219">
        <v>0</v>
      </c>
      <c r="Z18" s="219">
        <v>0</v>
      </c>
      <c r="AA18" s="219">
        <v>0</v>
      </c>
      <c r="AB18" s="219">
        <v>0</v>
      </c>
      <c r="AC18" s="219">
        <v>0</v>
      </c>
      <c r="AD18" s="219">
        <v>0</v>
      </c>
      <c r="AE18" s="219">
        <v>0</v>
      </c>
      <c r="AF18" s="219">
        <v>0</v>
      </c>
      <c r="AI18">
        <v>7</v>
      </c>
      <c r="AJ18">
        <f>C24</f>
        <v>0</v>
      </c>
      <c r="AK18">
        <f>D24</f>
        <v>0</v>
      </c>
      <c r="AL18">
        <f>E24</f>
        <v>0</v>
      </c>
      <c r="AM18" t="str">
        <f t="shared" ref="AM18:AS18" si="26">H24</f>
        <v>　　</v>
      </c>
      <c r="AN18">
        <f t="shared" si="26"/>
        <v>0</v>
      </c>
      <c r="AO18">
        <f t="shared" si="26"/>
        <v>0</v>
      </c>
      <c r="AP18">
        <f t="shared" si="26"/>
        <v>0</v>
      </c>
      <c r="AQ18">
        <f t="shared" si="26"/>
        <v>0</v>
      </c>
      <c r="AR18">
        <f t="shared" si="26"/>
        <v>0</v>
      </c>
      <c r="AS18">
        <f t="shared" si="26"/>
        <v>0</v>
      </c>
      <c r="AT18">
        <f t="shared" ref="AT18:AU18" si="27">O24</f>
        <v>0</v>
      </c>
      <c r="AU18">
        <f t="shared" si="27"/>
        <v>0</v>
      </c>
      <c r="AV18">
        <f t="shared" ref="AV18:BB18" si="28">Q24</f>
        <v>0</v>
      </c>
      <c r="AW18">
        <f t="shared" si="28"/>
        <v>0</v>
      </c>
      <c r="AX18">
        <f t="shared" si="28"/>
        <v>0</v>
      </c>
      <c r="AY18">
        <f t="shared" si="28"/>
        <v>0</v>
      </c>
      <c r="AZ18">
        <f t="shared" si="28"/>
        <v>0</v>
      </c>
      <c r="BA18">
        <f t="shared" si="28"/>
        <v>0</v>
      </c>
      <c r="BB18">
        <f t="shared" si="28"/>
        <v>0</v>
      </c>
      <c r="BC18">
        <f t="shared" ref="BC18:BD18" si="29">X24</f>
        <v>0</v>
      </c>
      <c r="BD18">
        <f t="shared" si="29"/>
        <v>0</v>
      </c>
      <c r="BE18">
        <f>Z24</f>
        <v>0</v>
      </c>
      <c r="BF18">
        <f>AA24</f>
        <v>0</v>
      </c>
      <c r="BG18">
        <f>AB24</f>
        <v>0</v>
      </c>
      <c r="BH18">
        <f>AC24</f>
        <v>0</v>
      </c>
      <c r="BI18">
        <f>AD24</f>
        <v>0</v>
      </c>
      <c r="BJ18">
        <f t="shared" ref="BJ18:BK18" si="30">AE24</f>
        <v>0</v>
      </c>
      <c r="BK18">
        <f t="shared" si="30"/>
        <v>0</v>
      </c>
    </row>
    <row r="19" spans="2:63">
      <c r="B19" s="222">
        <v>0</v>
      </c>
      <c r="C19" s="222">
        <v>0</v>
      </c>
      <c r="D19" s="222">
        <v>0</v>
      </c>
      <c r="E19" s="222">
        <v>0</v>
      </c>
      <c r="F19" s="157" t="b">
        <v>0</v>
      </c>
      <c r="G19" s="157">
        <v>0</v>
      </c>
      <c r="H19" s="157">
        <v>0</v>
      </c>
      <c r="I19" s="221">
        <v>0</v>
      </c>
      <c r="J19" s="221">
        <v>0</v>
      </c>
      <c r="K19" s="221">
        <v>0</v>
      </c>
      <c r="L19" s="221">
        <v>0</v>
      </c>
      <c r="M19" s="221">
        <v>0</v>
      </c>
      <c r="N19" s="221">
        <v>0</v>
      </c>
      <c r="O19" s="221">
        <v>0</v>
      </c>
      <c r="P19" s="221">
        <v>0</v>
      </c>
      <c r="Q19" s="221">
        <v>0</v>
      </c>
      <c r="R19" s="221">
        <v>0</v>
      </c>
      <c r="S19" s="221">
        <v>0</v>
      </c>
      <c r="T19" s="221">
        <v>0</v>
      </c>
      <c r="U19" s="221">
        <v>0</v>
      </c>
      <c r="V19" s="221">
        <v>0</v>
      </c>
      <c r="W19" s="221">
        <v>0</v>
      </c>
      <c r="X19" s="221">
        <v>0</v>
      </c>
      <c r="Y19" s="221">
        <v>0</v>
      </c>
      <c r="Z19" s="221">
        <v>0</v>
      </c>
      <c r="AA19" s="221">
        <v>0</v>
      </c>
      <c r="AB19" s="221">
        <v>0</v>
      </c>
      <c r="AC19" s="221">
        <v>0</v>
      </c>
      <c r="AD19" s="221">
        <v>0</v>
      </c>
      <c r="AE19" s="221">
        <v>0</v>
      </c>
      <c r="AF19" s="221">
        <v>0</v>
      </c>
      <c r="AI19">
        <v>8</v>
      </c>
      <c r="AJ19">
        <f>C26</f>
        <v>0</v>
      </c>
      <c r="AK19">
        <f>D26</f>
        <v>0</v>
      </c>
      <c r="AL19">
        <f>E26</f>
        <v>0</v>
      </c>
      <c r="AM19" t="str">
        <f t="shared" ref="AM19:AS19" si="31">H26</f>
        <v>　　</v>
      </c>
      <c r="AN19">
        <f t="shared" si="31"/>
        <v>0</v>
      </c>
      <c r="AO19">
        <f t="shared" si="31"/>
        <v>0</v>
      </c>
      <c r="AP19">
        <f t="shared" si="31"/>
        <v>0</v>
      </c>
      <c r="AQ19">
        <f t="shared" si="31"/>
        <v>0</v>
      </c>
      <c r="AR19">
        <f t="shared" si="31"/>
        <v>0</v>
      </c>
      <c r="AS19">
        <f t="shared" si="31"/>
        <v>0</v>
      </c>
      <c r="AT19">
        <f t="shared" ref="AT19:AU19" si="32">O26</f>
        <v>0</v>
      </c>
      <c r="AU19">
        <f t="shared" si="32"/>
        <v>0</v>
      </c>
      <c r="AV19">
        <f t="shared" ref="AV19:BB19" si="33">Q26</f>
        <v>0</v>
      </c>
      <c r="AW19">
        <f t="shared" si="33"/>
        <v>0</v>
      </c>
      <c r="AX19">
        <f t="shared" si="33"/>
        <v>0</v>
      </c>
      <c r="AY19">
        <f t="shared" si="33"/>
        <v>0</v>
      </c>
      <c r="AZ19">
        <f t="shared" si="33"/>
        <v>0</v>
      </c>
      <c r="BA19">
        <f t="shared" si="33"/>
        <v>0</v>
      </c>
      <c r="BB19">
        <f t="shared" si="33"/>
        <v>0</v>
      </c>
      <c r="BC19">
        <f t="shared" ref="BC19:BD19" si="34">X26</f>
        <v>0</v>
      </c>
      <c r="BD19">
        <f t="shared" si="34"/>
        <v>0</v>
      </c>
      <c r="BE19">
        <f>Z26</f>
        <v>0</v>
      </c>
      <c r="BF19">
        <f>AA26</f>
        <v>0</v>
      </c>
      <c r="BG19">
        <f>AB26</f>
        <v>0</v>
      </c>
      <c r="BH19">
        <f>AC26</f>
        <v>0</v>
      </c>
      <c r="BI19">
        <f>AD26</f>
        <v>0</v>
      </c>
      <c r="BJ19">
        <f t="shared" ref="BJ19:BK19" si="35">AE26</f>
        <v>0</v>
      </c>
      <c r="BK19">
        <f t="shared" si="35"/>
        <v>0</v>
      </c>
    </row>
    <row r="20" spans="2:63">
      <c r="B20" s="218">
        <v>5</v>
      </c>
      <c r="C20" s="219">
        <v>0</v>
      </c>
      <c r="D20" s="219">
        <v>0</v>
      </c>
      <c r="E20" s="219">
        <v>0</v>
      </c>
      <c r="F20" s="157" t="b">
        <v>0</v>
      </c>
      <c r="G20" s="157" t="b">
        <v>0</v>
      </c>
      <c r="H20" s="220" t="str">
        <v>　　</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219">
        <v>0</v>
      </c>
      <c r="Z20" s="219">
        <v>0</v>
      </c>
      <c r="AA20" s="219">
        <v>0</v>
      </c>
      <c r="AB20" s="219">
        <v>0</v>
      </c>
      <c r="AC20" s="219">
        <v>0</v>
      </c>
      <c r="AD20" s="219">
        <v>0</v>
      </c>
      <c r="AE20" s="219">
        <v>0</v>
      </c>
      <c r="AF20" s="219">
        <v>0</v>
      </c>
      <c r="AI20">
        <v>9</v>
      </c>
      <c r="AJ20">
        <f>C28</f>
        <v>0</v>
      </c>
      <c r="AK20">
        <f>D28</f>
        <v>0</v>
      </c>
      <c r="AL20">
        <f>E28</f>
        <v>0</v>
      </c>
      <c r="AM20" t="str">
        <f t="shared" ref="AM20:AS20" si="36">H28</f>
        <v>　　</v>
      </c>
      <c r="AN20">
        <f t="shared" si="36"/>
        <v>0</v>
      </c>
      <c r="AO20">
        <f t="shared" si="36"/>
        <v>0</v>
      </c>
      <c r="AP20">
        <f t="shared" si="36"/>
        <v>0</v>
      </c>
      <c r="AQ20">
        <f t="shared" si="36"/>
        <v>0</v>
      </c>
      <c r="AR20">
        <f t="shared" si="36"/>
        <v>0</v>
      </c>
      <c r="AS20">
        <f t="shared" si="36"/>
        <v>0</v>
      </c>
      <c r="AT20">
        <f t="shared" ref="AT20:AU20" si="37">O28</f>
        <v>0</v>
      </c>
      <c r="AU20">
        <f t="shared" si="37"/>
        <v>0</v>
      </c>
      <c r="AV20">
        <f t="shared" ref="AV20:BB20" si="38">Q28</f>
        <v>0</v>
      </c>
      <c r="AW20">
        <f t="shared" si="38"/>
        <v>0</v>
      </c>
      <c r="AX20">
        <f t="shared" si="38"/>
        <v>0</v>
      </c>
      <c r="AY20">
        <f t="shared" si="38"/>
        <v>0</v>
      </c>
      <c r="AZ20">
        <f t="shared" si="38"/>
        <v>0</v>
      </c>
      <c r="BA20">
        <f t="shared" si="38"/>
        <v>0</v>
      </c>
      <c r="BB20">
        <f t="shared" si="38"/>
        <v>0</v>
      </c>
      <c r="BC20">
        <f t="shared" ref="BC20:BD20" si="39">X28</f>
        <v>0</v>
      </c>
      <c r="BD20">
        <f t="shared" si="39"/>
        <v>0</v>
      </c>
      <c r="BE20">
        <f>Z28</f>
        <v>0</v>
      </c>
      <c r="BF20">
        <f>AA28</f>
        <v>0</v>
      </c>
      <c r="BG20">
        <f>AB28</f>
        <v>0</v>
      </c>
      <c r="BH20">
        <f>AC28</f>
        <v>0</v>
      </c>
      <c r="BI20">
        <f>AD28</f>
        <v>0</v>
      </c>
      <c r="BJ20">
        <f t="shared" ref="BJ20:BK20" si="40">AE28</f>
        <v>0</v>
      </c>
      <c r="BK20">
        <f t="shared" si="40"/>
        <v>0</v>
      </c>
    </row>
    <row r="21" spans="2:63">
      <c r="B21" s="222">
        <v>0</v>
      </c>
      <c r="C21" s="222">
        <v>0</v>
      </c>
      <c r="D21" s="222">
        <v>0</v>
      </c>
      <c r="E21" s="222">
        <v>0</v>
      </c>
      <c r="F21" s="157" t="b">
        <v>0</v>
      </c>
      <c r="G21" s="157">
        <v>0</v>
      </c>
      <c r="H21" s="157">
        <v>0</v>
      </c>
      <c r="I21" s="221">
        <v>0</v>
      </c>
      <c r="J21" s="221">
        <v>0</v>
      </c>
      <c r="K21" s="221">
        <v>0</v>
      </c>
      <c r="L21" s="221">
        <v>0</v>
      </c>
      <c r="M21" s="221">
        <v>0</v>
      </c>
      <c r="N21" s="221">
        <v>0</v>
      </c>
      <c r="O21" s="221">
        <v>0</v>
      </c>
      <c r="P21" s="221">
        <v>0</v>
      </c>
      <c r="Q21" s="221">
        <v>0</v>
      </c>
      <c r="R21" s="221">
        <v>0</v>
      </c>
      <c r="S21" s="221">
        <v>0</v>
      </c>
      <c r="T21" s="221">
        <v>0</v>
      </c>
      <c r="U21" s="221">
        <v>0</v>
      </c>
      <c r="V21" s="221">
        <v>0</v>
      </c>
      <c r="W21" s="221">
        <v>0</v>
      </c>
      <c r="X21" s="221">
        <v>0</v>
      </c>
      <c r="Y21" s="221">
        <v>0</v>
      </c>
      <c r="Z21" s="221">
        <v>0</v>
      </c>
      <c r="AA21" s="221">
        <v>0</v>
      </c>
      <c r="AB21" s="221">
        <v>0</v>
      </c>
      <c r="AC21" s="221">
        <v>0</v>
      </c>
      <c r="AD21" s="221">
        <v>0</v>
      </c>
      <c r="AE21" s="221">
        <v>0</v>
      </c>
      <c r="AF21" s="221">
        <v>0</v>
      </c>
      <c r="AI21">
        <v>10</v>
      </c>
      <c r="AJ21">
        <f>C30</f>
        <v>0</v>
      </c>
      <c r="AK21">
        <f>D30</f>
        <v>0</v>
      </c>
      <c r="AL21">
        <f>E30</f>
        <v>0</v>
      </c>
      <c r="AM21" t="str">
        <f t="shared" ref="AM21:AS21" si="41">H30</f>
        <v>　　</v>
      </c>
      <c r="AN21">
        <f t="shared" si="41"/>
        <v>0</v>
      </c>
      <c r="AO21">
        <f t="shared" si="41"/>
        <v>0</v>
      </c>
      <c r="AP21">
        <f t="shared" si="41"/>
        <v>0</v>
      </c>
      <c r="AQ21">
        <f t="shared" si="41"/>
        <v>0</v>
      </c>
      <c r="AR21">
        <f t="shared" si="41"/>
        <v>0</v>
      </c>
      <c r="AS21">
        <f t="shared" si="41"/>
        <v>0</v>
      </c>
      <c r="AT21">
        <f t="shared" ref="AT21:AU21" si="42">O30</f>
        <v>0</v>
      </c>
      <c r="AU21">
        <f t="shared" si="42"/>
        <v>0</v>
      </c>
      <c r="AV21">
        <f t="shared" ref="AV21:BB21" si="43">Q30</f>
        <v>0</v>
      </c>
      <c r="AW21">
        <f t="shared" si="43"/>
        <v>0</v>
      </c>
      <c r="AX21">
        <f t="shared" si="43"/>
        <v>0</v>
      </c>
      <c r="AY21">
        <f t="shared" si="43"/>
        <v>0</v>
      </c>
      <c r="AZ21">
        <f t="shared" si="43"/>
        <v>0</v>
      </c>
      <c r="BA21">
        <f t="shared" si="43"/>
        <v>0</v>
      </c>
      <c r="BB21">
        <f t="shared" si="43"/>
        <v>0</v>
      </c>
      <c r="BC21">
        <f t="shared" ref="BC21:BD21" si="44">X30</f>
        <v>0</v>
      </c>
      <c r="BD21">
        <f t="shared" si="44"/>
        <v>0</v>
      </c>
      <c r="BE21">
        <f>Z30</f>
        <v>0</v>
      </c>
      <c r="BF21">
        <f>AA30</f>
        <v>0</v>
      </c>
      <c r="BG21">
        <f>AB30</f>
        <v>0</v>
      </c>
      <c r="BH21">
        <f>AC30</f>
        <v>0</v>
      </c>
      <c r="BI21">
        <f>AD30</f>
        <v>0</v>
      </c>
      <c r="BJ21">
        <f t="shared" ref="BJ21:BK21" si="45">AE30</f>
        <v>0</v>
      </c>
      <c r="BK21">
        <f t="shared" si="45"/>
        <v>0</v>
      </c>
    </row>
    <row r="22" spans="2:63">
      <c r="B22" s="218">
        <v>6</v>
      </c>
      <c r="C22" s="219">
        <v>0</v>
      </c>
      <c r="D22" s="219">
        <v>0</v>
      </c>
      <c r="E22" s="219">
        <v>0</v>
      </c>
      <c r="F22" s="157" t="b">
        <v>0</v>
      </c>
      <c r="G22" s="157" t="b">
        <v>0</v>
      </c>
      <c r="H22" s="220" t="str">
        <v>　　</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219">
        <v>0</v>
      </c>
      <c r="Z22" s="219">
        <v>0</v>
      </c>
      <c r="AA22" s="219">
        <v>0</v>
      </c>
      <c r="AB22" s="219">
        <v>0</v>
      </c>
      <c r="AC22" s="219">
        <v>0</v>
      </c>
      <c r="AD22" s="219">
        <v>0</v>
      </c>
      <c r="AE22" s="219">
        <v>0</v>
      </c>
      <c r="AF22" s="219">
        <v>0</v>
      </c>
    </row>
    <row r="23" spans="2:63">
      <c r="B23" s="222">
        <v>0</v>
      </c>
      <c r="C23" s="222">
        <v>0</v>
      </c>
      <c r="D23" s="222">
        <v>0</v>
      </c>
      <c r="E23" s="222">
        <v>0</v>
      </c>
      <c r="F23" s="157" t="b">
        <v>0</v>
      </c>
      <c r="G23" s="157">
        <v>0</v>
      </c>
      <c r="H23" s="157">
        <v>0</v>
      </c>
      <c r="I23" s="221">
        <v>0</v>
      </c>
      <c r="J23" s="221">
        <v>0</v>
      </c>
      <c r="K23" s="221">
        <v>0</v>
      </c>
      <c r="L23" s="221">
        <v>0</v>
      </c>
      <c r="M23" s="221">
        <v>0</v>
      </c>
      <c r="N23" s="221">
        <v>0</v>
      </c>
      <c r="O23" s="221">
        <v>0</v>
      </c>
      <c r="P23" s="221">
        <v>0</v>
      </c>
      <c r="Q23" s="221">
        <v>0</v>
      </c>
      <c r="R23" s="221">
        <v>0</v>
      </c>
      <c r="S23" s="221">
        <v>0</v>
      </c>
      <c r="T23" s="221">
        <v>0</v>
      </c>
      <c r="U23" s="221">
        <v>0</v>
      </c>
      <c r="V23" s="221">
        <v>0</v>
      </c>
      <c r="W23" s="221">
        <v>0</v>
      </c>
      <c r="X23" s="221">
        <v>0</v>
      </c>
      <c r="Y23" s="221">
        <v>0</v>
      </c>
      <c r="Z23" s="221">
        <v>0</v>
      </c>
      <c r="AA23" s="221">
        <v>0</v>
      </c>
      <c r="AB23" s="221">
        <v>0</v>
      </c>
      <c r="AC23" s="221">
        <v>0</v>
      </c>
      <c r="AD23" s="221">
        <v>0</v>
      </c>
      <c r="AE23" s="221">
        <v>0</v>
      </c>
      <c r="AF23" s="221">
        <v>0</v>
      </c>
    </row>
    <row r="24" spans="2:63">
      <c r="B24" s="218">
        <v>7</v>
      </c>
      <c r="C24" s="219">
        <v>0</v>
      </c>
      <c r="D24" s="219">
        <v>0</v>
      </c>
      <c r="E24" s="219">
        <v>0</v>
      </c>
      <c r="F24" s="157" t="b">
        <v>0</v>
      </c>
      <c r="G24" s="157" t="b">
        <v>0</v>
      </c>
      <c r="H24" s="220" t="str">
        <v>　　</v>
      </c>
      <c r="I24" s="219">
        <v>0</v>
      </c>
      <c r="J24" s="219">
        <v>0</v>
      </c>
      <c r="K24" s="219">
        <v>0</v>
      </c>
      <c r="L24" s="219">
        <v>0</v>
      </c>
      <c r="M24" s="219">
        <v>0</v>
      </c>
      <c r="N24" s="219">
        <v>0</v>
      </c>
      <c r="O24" s="219">
        <v>0</v>
      </c>
      <c r="P24" s="219">
        <v>0</v>
      </c>
      <c r="Q24" s="219">
        <v>0</v>
      </c>
      <c r="R24" s="219">
        <v>0</v>
      </c>
      <c r="S24" s="219">
        <v>0</v>
      </c>
      <c r="T24" s="219">
        <v>0</v>
      </c>
      <c r="U24" s="219">
        <v>0</v>
      </c>
      <c r="V24" s="219">
        <v>0</v>
      </c>
      <c r="W24" s="219">
        <v>0</v>
      </c>
      <c r="X24" s="219">
        <v>0</v>
      </c>
      <c r="Y24" s="219">
        <v>0</v>
      </c>
      <c r="Z24" s="219">
        <v>0</v>
      </c>
      <c r="AA24" s="219">
        <v>0</v>
      </c>
      <c r="AB24" s="219">
        <v>0</v>
      </c>
      <c r="AC24" s="219">
        <v>0</v>
      </c>
      <c r="AD24" s="219">
        <v>0</v>
      </c>
      <c r="AE24" s="219">
        <v>0</v>
      </c>
      <c r="AF24" s="219">
        <v>0</v>
      </c>
    </row>
    <row r="25" spans="2:63">
      <c r="B25" s="222">
        <v>0</v>
      </c>
      <c r="C25" s="222">
        <v>0</v>
      </c>
      <c r="D25" s="222">
        <v>0</v>
      </c>
      <c r="E25" s="222">
        <v>0</v>
      </c>
      <c r="F25" s="157" t="b">
        <v>0</v>
      </c>
      <c r="G25" s="157">
        <v>0</v>
      </c>
      <c r="H25" s="157">
        <v>0</v>
      </c>
      <c r="I25" s="221">
        <v>0</v>
      </c>
      <c r="J25" s="221">
        <v>0</v>
      </c>
      <c r="K25" s="221">
        <v>0</v>
      </c>
      <c r="L25" s="221">
        <v>0</v>
      </c>
      <c r="M25" s="221">
        <v>0</v>
      </c>
      <c r="N25" s="221">
        <v>0</v>
      </c>
      <c r="O25" s="221">
        <v>0</v>
      </c>
      <c r="P25" s="221">
        <v>0</v>
      </c>
      <c r="Q25" s="221">
        <v>0</v>
      </c>
      <c r="R25" s="221">
        <v>0</v>
      </c>
      <c r="S25" s="221">
        <v>0</v>
      </c>
      <c r="T25" s="221">
        <v>0</v>
      </c>
      <c r="U25" s="221">
        <v>0</v>
      </c>
      <c r="V25" s="221">
        <v>0</v>
      </c>
      <c r="W25" s="221">
        <v>0</v>
      </c>
      <c r="X25" s="221">
        <v>0</v>
      </c>
      <c r="Y25" s="221">
        <v>0</v>
      </c>
      <c r="Z25" s="221">
        <v>0</v>
      </c>
      <c r="AA25" s="221">
        <v>0</v>
      </c>
      <c r="AB25" s="221">
        <v>0</v>
      </c>
      <c r="AC25" s="221">
        <v>0</v>
      </c>
      <c r="AD25" s="221">
        <v>0</v>
      </c>
      <c r="AE25" s="221">
        <v>0</v>
      </c>
      <c r="AF25" s="221">
        <v>0</v>
      </c>
    </row>
    <row r="26" spans="2:63">
      <c r="B26" s="218">
        <v>8</v>
      </c>
      <c r="C26" s="219">
        <v>0</v>
      </c>
      <c r="D26" s="219">
        <v>0</v>
      </c>
      <c r="E26" s="219">
        <v>0</v>
      </c>
      <c r="F26" s="157" t="b">
        <v>0</v>
      </c>
      <c r="G26" s="157" t="b">
        <v>0</v>
      </c>
      <c r="H26" s="220" t="str">
        <v>　　</v>
      </c>
      <c r="I26" s="219">
        <v>0</v>
      </c>
      <c r="J26" s="219">
        <v>0</v>
      </c>
      <c r="K26" s="219">
        <v>0</v>
      </c>
      <c r="L26" s="219">
        <v>0</v>
      </c>
      <c r="M26" s="219">
        <v>0</v>
      </c>
      <c r="N26" s="219">
        <v>0</v>
      </c>
      <c r="O26" s="219">
        <v>0</v>
      </c>
      <c r="P26" s="219">
        <v>0</v>
      </c>
      <c r="Q26" s="219">
        <v>0</v>
      </c>
      <c r="R26" s="219">
        <v>0</v>
      </c>
      <c r="S26" s="219">
        <v>0</v>
      </c>
      <c r="T26" s="219">
        <v>0</v>
      </c>
      <c r="U26" s="219">
        <v>0</v>
      </c>
      <c r="V26" s="219">
        <v>0</v>
      </c>
      <c r="W26" s="219">
        <v>0</v>
      </c>
      <c r="X26" s="219">
        <v>0</v>
      </c>
      <c r="Y26" s="219">
        <v>0</v>
      </c>
      <c r="Z26" s="219">
        <v>0</v>
      </c>
      <c r="AA26" s="219">
        <v>0</v>
      </c>
      <c r="AB26" s="219">
        <v>0</v>
      </c>
      <c r="AC26" s="219">
        <v>0</v>
      </c>
      <c r="AD26" s="219">
        <v>0</v>
      </c>
      <c r="AE26" s="219">
        <v>0</v>
      </c>
      <c r="AF26" s="219">
        <v>0</v>
      </c>
    </row>
    <row r="27" spans="2:63">
      <c r="B27" s="222">
        <v>0</v>
      </c>
      <c r="C27" s="222">
        <v>0</v>
      </c>
      <c r="D27" s="222">
        <v>0</v>
      </c>
      <c r="E27" s="222">
        <v>0</v>
      </c>
      <c r="F27" s="157" t="b">
        <v>0</v>
      </c>
      <c r="G27" s="157">
        <v>0</v>
      </c>
      <c r="H27" s="157">
        <v>0</v>
      </c>
      <c r="I27" s="221">
        <v>0</v>
      </c>
      <c r="J27" s="221">
        <v>0</v>
      </c>
      <c r="K27" s="221">
        <v>0</v>
      </c>
      <c r="L27" s="221">
        <v>0</v>
      </c>
      <c r="M27" s="221">
        <v>0</v>
      </c>
      <c r="N27" s="221">
        <v>0</v>
      </c>
      <c r="O27" s="221">
        <v>0</v>
      </c>
      <c r="P27" s="221">
        <v>0</v>
      </c>
      <c r="Q27" s="221">
        <v>0</v>
      </c>
      <c r="R27" s="221">
        <v>0</v>
      </c>
      <c r="S27" s="221">
        <v>0</v>
      </c>
      <c r="T27" s="221">
        <v>0</v>
      </c>
      <c r="U27" s="221">
        <v>0</v>
      </c>
      <c r="V27" s="221">
        <v>0</v>
      </c>
      <c r="W27" s="221">
        <v>0</v>
      </c>
      <c r="X27" s="221">
        <v>0</v>
      </c>
      <c r="Y27" s="221">
        <v>0</v>
      </c>
      <c r="Z27" s="221">
        <v>0</v>
      </c>
      <c r="AA27" s="221">
        <v>0</v>
      </c>
      <c r="AB27" s="221">
        <v>0</v>
      </c>
      <c r="AC27" s="221">
        <v>0</v>
      </c>
      <c r="AD27" s="221">
        <v>0</v>
      </c>
      <c r="AE27" s="221">
        <v>0</v>
      </c>
      <c r="AF27" s="221">
        <v>0</v>
      </c>
    </row>
    <row r="28" spans="2:63">
      <c r="B28" s="218">
        <v>9</v>
      </c>
      <c r="C28" s="219">
        <v>0</v>
      </c>
      <c r="D28" s="219">
        <v>0</v>
      </c>
      <c r="E28" s="219">
        <v>0</v>
      </c>
      <c r="F28" s="157" t="b">
        <v>0</v>
      </c>
      <c r="G28" s="157" t="b">
        <v>0</v>
      </c>
      <c r="H28" s="220" t="str">
        <v>　　</v>
      </c>
      <c r="I28" s="219">
        <v>0</v>
      </c>
      <c r="J28" s="219">
        <v>0</v>
      </c>
      <c r="K28" s="219">
        <v>0</v>
      </c>
      <c r="L28" s="219">
        <v>0</v>
      </c>
      <c r="M28" s="219">
        <v>0</v>
      </c>
      <c r="N28" s="219">
        <v>0</v>
      </c>
      <c r="O28" s="219">
        <v>0</v>
      </c>
      <c r="P28" s="219">
        <v>0</v>
      </c>
      <c r="Q28" s="219">
        <v>0</v>
      </c>
      <c r="R28" s="219">
        <v>0</v>
      </c>
      <c r="S28" s="219">
        <v>0</v>
      </c>
      <c r="T28" s="219">
        <v>0</v>
      </c>
      <c r="U28" s="219">
        <v>0</v>
      </c>
      <c r="V28" s="219">
        <v>0</v>
      </c>
      <c r="W28" s="219">
        <v>0</v>
      </c>
      <c r="X28" s="219">
        <v>0</v>
      </c>
      <c r="Y28" s="219">
        <v>0</v>
      </c>
      <c r="Z28" s="219">
        <v>0</v>
      </c>
      <c r="AA28" s="219">
        <v>0</v>
      </c>
      <c r="AB28" s="219">
        <v>0</v>
      </c>
      <c r="AC28" s="219">
        <v>0</v>
      </c>
      <c r="AD28" s="219">
        <v>0</v>
      </c>
      <c r="AE28" s="219">
        <v>0</v>
      </c>
      <c r="AF28" s="219">
        <v>0</v>
      </c>
    </row>
    <row r="29" spans="2:63">
      <c r="B29" s="222">
        <v>0</v>
      </c>
      <c r="C29" s="222">
        <v>0</v>
      </c>
      <c r="D29" s="222">
        <v>0</v>
      </c>
      <c r="E29" s="222">
        <v>0</v>
      </c>
      <c r="F29" s="157" t="b">
        <v>0</v>
      </c>
      <c r="G29" s="157">
        <v>0</v>
      </c>
      <c r="H29" s="157">
        <v>0</v>
      </c>
      <c r="I29" s="221">
        <v>0</v>
      </c>
      <c r="J29" s="221">
        <v>0</v>
      </c>
      <c r="K29" s="221">
        <v>0</v>
      </c>
      <c r="L29" s="221">
        <v>0</v>
      </c>
      <c r="M29" s="221">
        <v>0</v>
      </c>
      <c r="N29" s="221">
        <v>0</v>
      </c>
      <c r="O29" s="221">
        <v>0</v>
      </c>
      <c r="P29" s="221">
        <v>0</v>
      </c>
      <c r="Q29" s="221">
        <v>0</v>
      </c>
      <c r="R29" s="221">
        <v>0</v>
      </c>
      <c r="S29" s="221">
        <v>0</v>
      </c>
      <c r="T29" s="221">
        <v>0</v>
      </c>
      <c r="U29" s="221">
        <v>0</v>
      </c>
      <c r="V29" s="221">
        <v>0</v>
      </c>
      <c r="W29" s="221">
        <v>0</v>
      </c>
      <c r="X29" s="221">
        <v>0</v>
      </c>
      <c r="Y29" s="221">
        <v>0</v>
      </c>
      <c r="Z29" s="221">
        <v>0</v>
      </c>
      <c r="AA29" s="221">
        <v>0</v>
      </c>
      <c r="AB29" s="221">
        <v>0</v>
      </c>
      <c r="AC29" s="221">
        <v>0</v>
      </c>
      <c r="AD29" s="221">
        <v>0</v>
      </c>
      <c r="AE29" s="221">
        <v>0</v>
      </c>
      <c r="AF29" s="221">
        <v>0</v>
      </c>
    </row>
    <row r="30" spans="2:63">
      <c r="B30" s="218">
        <v>10</v>
      </c>
      <c r="C30" s="219">
        <v>0</v>
      </c>
      <c r="D30" s="219">
        <v>0</v>
      </c>
      <c r="E30" s="219">
        <v>0</v>
      </c>
      <c r="F30" s="157" t="b">
        <v>0</v>
      </c>
      <c r="G30" s="157" t="b">
        <v>0</v>
      </c>
      <c r="H30" s="220" t="str">
        <v>　　</v>
      </c>
      <c r="I30" s="219">
        <v>0</v>
      </c>
      <c r="J30" s="219">
        <v>0</v>
      </c>
      <c r="K30" s="219">
        <v>0</v>
      </c>
      <c r="L30" s="219">
        <v>0</v>
      </c>
      <c r="M30" s="219">
        <v>0</v>
      </c>
      <c r="N30" s="219">
        <v>0</v>
      </c>
      <c r="O30" s="219">
        <v>0</v>
      </c>
      <c r="P30" s="219">
        <v>0</v>
      </c>
      <c r="Q30" s="219">
        <v>0</v>
      </c>
      <c r="R30" s="219">
        <v>0</v>
      </c>
      <c r="S30" s="219">
        <v>0</v>
      </c>
      <c r="T30" s="219">
        <v>0</v>
      </c>
      <c r="U30" s="219">
        <v>0</v>
      </c>
      <c r="V30" s="219">
        <v>0</v>
      </c>
      <c r="W30" s="219">
        <v>0</v>
      </c>
      <c r="X30" s="219">
        <v>0</v>
      </c>
      <c r="Y30" s="219">
        <v>0</v>
      </c>
      <c r="Z30" s="219">
        <v>0</v>
      </c>
      <c r="AA30" s="219">
        <v>0</v>
      </c>
      <c r="AB30" s="219">
        <v>0</v>
      </c>
      <c r="AC30" s="219">
        <v>0</v>
      </c>
      <c r="AD30" s="219">
        <v>0</v>
      </c>
      <c r="AE30" s="219">
        <v>0</v>
      </c>
      <c r="AF30" s="219">
        <v>0</v>
      </c>
    </row>
    <row r="31" spans="2:63">
      <c r="B31" s="222">
        <v>0</v>
      </c>
      <c r="C31" s="222">
        <v>0</v>
      </c>
      <c r="D31" s="222">
        <v>0</v>
      </c>
      <c r="E31" s="222">
        <v>0</v>
      </c>
      <c r="F31" s="157" t="b">
        <v>0</v>
      </c>
      <c r="G31" s="157">
        <v>0</v>
      </c>
      <c r="H31" s="157">
        <v>0</v>
      </c>
      <c r="I31" s="222">
        <v>0</v>
      </c>
      <c r="J31" s="222">
        <v>0</v>
      </c>
      <c r="K31" s="222">
        <v>0</v>
      </c>
      <c r="L31" s="222">
        <v>0</v>
      </c>
      <c r="M31" s="222">
        <v>0</v>
      </c>
      <c r="N31" s="222">
        <v>0</v>
      </c>
      <c r="O31" s="222">
        <v>0</v>
      </c>
      <c r="P31" s="222">
        <v>0</v>
      </c>
      <c r="Q31" s="222">
        <v>0</v>
      </c>
      <c r="R31" s="222">
        <v>0</v>
      </c>
      <c r="S31" s="222">
        <v>0</v>
      </c>
      <c r="T31" s="222">
        <v>0</v>
      </c>
      <c r="U31" s="222">
        <v>0</v>
      </c>
      <c r="V31" s="222">
        <v>0</v>
      </c>
      <c r="W31" s="222">
        <v>0</v>
      </c>
      <c r="X31" s="222">
        <v>0</v>
      </c>
      <c r="Y31" s="222">
        <v>0</v>
      </c>
      <c r="Z31" s="222">
        <v>0</v>
      </c>
      <c r="AA31" s="222">
        <v>0</v>
      </c>
      <c r="AB31" s="222">
        <v>0</v>
      </c>
      <c r="AC31" s="222">
        <v>0</v>
      </c>
      <c r="AD31" s="222">
        <v>0</v>
      </c>
      <c r="AE31" s="222">
        <v>0</v>
      </c>
      <c r="AF31" s="222">
        <v>0</v>
      </c>
    </row>
    <row r="32" spans="2:63">
      <c r="B32" s="221" t="str">
        <v>合計</v>
      </c>
      <c r="C32" s="223">
        <v>0</v>
      </c>
      <c r="D32" s="223">
        <v>0</v>
      </c>
      <c r="E32" s="223">
        <v>0</v>
      </c>
      <c r="F32" s="218">
        <v>0</v>
      </c>
      <c r="G32" s="218">
        <v>0</v>
      </c>
      <c r="H32" s="218">
        <v>0</v>
      </c>
      <c r="I32" s="223">
        <v>0</v>
      </c>
      <c r="J32" s="223">
        <v>0</v>
      </c>
      <c r="K32" s="223">
        <v>0</v>
      </c>
      <c r="L32" s="223">
        <v>0</v>
      </c>
      <c r="M32" s="223">
        <v>0</v>
      </c>
      <c r="N32" s="223">
        <v>0</v>
      </c>
      <c r="O32" s="223">
        <v>0</v>
      </c>
      <c r="P32" s="223">
        <v>0</v>
      </c>
      <c r="Q32" s="223">
        <v>0</v>
      </c>
      <c r="R32" s="223">
        <v>0</v>
      </c>
      <c r="S32" s="223">
        <v>0</v>
      </c>
      <c r="T32" s="223">
        <v>0</v>
      </c>
      <c r="U32" s="223">
        <v>0</v>
      </c>
      <c r="V32" s="223">
        <v>0</v>
      </c>
      <c r="W32" s="223">
        <v>0</v>
      </c>
      <c r="X32" s="223">
        <v>0</v>
      </c>
      <c r="Y32" s="223">
        <v>0</v>
      </c>
      <c r="Z32" s="223">
        <v>0</v>
      </c>
      <c r="AA32" s="223">
        <v>0</v>
      </c>
      <c r="AB32" s="223">
        <v>0</v>
      </c>
      <c r="AC32" s="223">
        <v>0</v>
      </c>
      <c r="AD32" s="223">
        <v>0</v>
      </c>
      <c r="AE32" s="223">
        <v>0</v>
      </c>
      <c r="AF32" s="223">
        <v>0</v>
      </c>
    </row>
    <row r="33" spans="2:32">
      <c r="B33" s="224"/>
      <c r="C33" s="224"/>
      <c r="D33" s="224"/>
      <c r="E33" s="224"/>
      <c r="F33" s="224"/>
      <c r="G33" s="224"/>
      <c r="H33" s="224"/>
      <c r="I33" s="224"/>
      <c r="J33" s="224"/>
      <c r="K33" s="224"/>
      <c r="L33" s="224"/>
      <c r="M33" s="224"/>
      <c r="N33" s="224"/>
      <c r="O33" s="224"/>
      <c r="P33" s="224"/>
      <c r="Q33" s="224"/>
      <c r="R33" s="224"/>
      <c r="S33" s="224"/>
      <c r="T33" s="224"/>
      <c r="U33" s="224"/>
      <c r="V33" s="224"/>
      <c r="W33" s="224"/>
      <c r="X33" s="224"/>
      <c r="Y33" s="224"/>
      <c r="Z33" s="224"/>
      <c r="AA33" s="224"/>
      <c r="AB33" s="224"/>
      <c r="AC33" s="224"/>
      <c r="AD33" s="224"/>
      <c r="AE33" s="224"/>
      <c r="AF33" s="224"/>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DBF29-BE50-4926-A036-7894FBD71514}">
  <sheetPr codeName="Sheet5">
    <tabColor rgb="FF92D050"/>
  </sheetPr>
  <dimension ref="A1:R86"/>
  <sheetViews>
    <sheetView workbookViewId="0">
      <selection activeCell="F5" sqref="F5"/>
    </sheetView>
  </sheetViews>
  <sheetFormatPr defaultColWidth="2.125" defaultRowHeight="30" customHeight="1"/>
  <cols>
    <col min="1" max="1" width="2.125" style="44" customWidth="1"/>
    <col min="2" max="2" width="5.625" style="44" customWidth="1"/>
    <col min="3" max="4" width="10.625" style="44" customWidth="1"/>
    <col min="5" max="5" width="42.625" style="44" customWidth="1"/>
    <col min="6" max="6" width="20.625" style="45" customWidth="1"/>
    <col min="7" max="7" width="14.625" style="44" bestFit="1" customWidth="1"/>
    <col min="8" max="8" width="15.5" style="44" hidden="1" customWidth="1"/>
    <col min="9" max="10" width="10.625" style="44" hidden="1" customWidth="1"/>
    <col min="11" max="39" width="9.625" style="44" customWidth="1"/>
    <col min="40" max="56" width="2.125" style="44" customWidth="1"/>
    <col min="57" max="16384" width="2.125" style="44"/>
  </cols>
  <sheetData>
    <row r="1" spans="1:18" ht="30" customHeight="1">
      <c r="A1" s="120" t="str">
        <f>【入力】基本情報!A1</f>
        <v>助成金計算シートver.2-1</v>
      </c>
      <c r="F1" s="46"/>
    </row>
    <row r="2" spans="1:18" ht="30" customHeight="1">
      <c r="B2" s="753" t="s">
        <v>212</v>
      </c>
      <c r="C2" s="753"/>
      <c r="D2" s="753"/>
      <c r="E2" s="753"/>
      <c r="F2" s="753"/>
    </row>
    <row r="3" spans="1:18" ht="30" customHeight="1" thickBot="1">
      <c r="B3" s="754"/>
      <c r="C3" s="754"/>
      <c r="D3" s="754"/>
      <c r="E3" s="754"/>
      <c r="F3" s="754"/>
    </row>
    <row r="4" spans="1:18" ht="30" customHeight="1" thickBot="1">
      <c r="B4" s="727" t="s">
        <v>20</v>
      </c>
      <c r="C4" s="728"/>
      <c r="D4" s="728"/>
      <c r="E4" s="728"/>
      <c r="F4" s="729"/>
      <c r="H4" s="44" t="s">
        <v>41</v>
      </c>
    </row>
    <row r="5" spans="1:18" ht="30" customHeight="1" thickTop="1">
      <c r="B5" s="760" t="s">
        <v>42</v>
      </c>
      <c r="C5" s="761"/>
      <c r="D5" s="764" t="s">
        <v>43</v>
      </c>
      <c r="E5" s="738"/>
      <c r="F5" s="47">
        <f>SUM(【入力】設置機器・国等の助成金情報!L3:L19)</f>
        <v>0</v>
      </c>
      <c r="J5" s="4" t="s">
        <v>933</v>
      </c>
      <c r="K5" s="4"/>
      <c r="L5" s="4" t="s">
        <v>934</v>
      </c>
      <c r="P5" s="4"/>
    </row>
    <row r="6" spans="1:18" ht="30" customHeight="1">
      <c r="B6" s="760"/>
      <c r="C6" s="761"/>
      <c r="D6" s="765" t="s">
        <v>44</v>
      </c>
      <c r="E6" s="464"/>
      <c r="F6" s="49">
        <f>【入力】設置機器・国等の助成金情報!L35+【入力】設置機器・国等の助成金情報!L32+【入力】設置機器・国等の助成金情報!L22</f>
        <v>0</v>
      </c>
      <c r="G6" s="380"/>
      <c r="H6" s="48">
        <v>3.6</v>
      </c>
      <c r="I6" s="4" t="s">
        <v>931</v>
      </c>
      <c r="J6" s="4">
        <v>120000</v>
      </c>
      <c r="K6" s="44" t="s">
        <v>57</v>
      </c>
      <c r="L6" s="4">
        <v>360000</v>
      </c>
      <c r="M6" s="44" t="s">
        <v>328</v>
      </c>
      <c r="N6" s="4" t="s">
        <v>936</v>
      </c>
      <c r="P6" s="4"/>
      <c r="R6" s="4"/>
    </row>
    <row r="7" spans="1:18" ht="30" customHeight="1">
      <c r="B7" s="760"/>
      <c r="C7" s="761"/>
      <c r="D7" s="765" t="s">
        <v>45</v>
      </c>
      <c r="E7" s="464"/>
      <c r="F7" s="49">
        <f>ROUND(MIN(F5,F6),2)</f>
        <v>0</v>
      </c>
      <c r="H7" s="48">
        <v>3.6</v>
      </c>
      <c r="I7" s="4" t="s">
        <v>932</v>
      </c>
      <c r="J7" s="4">
        <v>100000</v>
      </c>
      <c r="K7" s="44" t="s">
        <v>935</v>
      </c>
      <c r="L7" s="4"/>
      <c r="P7" s="4"/>
    </row>
    <row r="8" spans="1:18" ht="30" customHeight="1">
      <c r="B8" s="762"/>
      <c r="C8" s="763"/>
      <c r="D8" s="766" t="s">
        <v>46</v>
      </c>
      <c r="E8" s="697"/>
      <c r="F8" s="50">
        <f>IF(F7&lt;=H6, MIN(F7*J6, L6), IF(AND(F7&gt;H7, F7&lt;50), F7*J7, "範囲外"))</f>
        <v>0</v>
      </c>
    </row>
    <row r="9" spans="1:18" ht="30" customHeight="1">
      <c r="B9" s="767" t="s">
        <v>47</v>
      </c>
      <c r="C9" s="768"/>
      <c r="D9" s="768"/>
      <c r="E9" s="769"/>
      <c r="F9" s="50">
        <f>'【入力】仕入(経費)情報'!AA12</f>
        <v>0</v>
      </c>
    </row>
    <row r="10" spans="1:18" ht="30" customHeight="1">
      <c r="B10" s="767" t="s">
        <v>48</v>
      </c>
      <c r="C10" s="768"/>
      <c r="D10" s="768"/>
      <c r="E10" s="769"/>
      <c r="F10" s="50">
        <f>'【入力】仕入(経費)情報'!AA24</f>
        <v>0</v>
      </c>
    </row>
    <row r="11" spans="1:18" ht="30" customHeight="1">
      <c r="B11" s="51" t="s">
        <v>24</v>
      </c>
      <c r="C11" s="766" t="s">
        <v>49</v>
      </c>
      <c r="D11" s="696"/>
      <c r="E11" s="697"/>
      <c r="F11" s="50">
        <f>F9+F10</f>
        <v>0</v>
      </c>
    </row>
    <row r="12" spans="1:18" ht="30" customHeight="1">
      <c r="B12" s="770" t="s">
        <v>50</v>
      </c>
      <c r="C12" s="771"/>
      <c r="D12" s="771"/>
      <c r="E12" s="771"/>
      <c r="F12" s="50">
        <f>【入力】設置機器・国等の助成金情報!F56</f>
        <v>0</v>
      </c>
    </row>
    <row r="13" spans="1:18" ht="30" customHeight="1">
      <c r="B13" s="745" t="s">
        <v>51</v>
      </c>
      <c r="C13" s="746"/>
      <c r="D13" s="746"/>
      <c r="E13" s="747"/>
      <c r="F13" s="119">
        <f>IF(F11-F12&lt;0,0,F11-F12)</f>
        <v>0</v>
      </c>
    </row>
    <row r="14" spans="1:18" ht="30" customHeight="1">
      <c r="B14" s="748" t="s">
        <v>52</v>
      </c>
      <c r="C14" s="751" t="s">
        <v>53</v>
      </c>
      <c r="D14" s="751"/>
      <c r="E14" s="752"/>
      <c r="F14" s="50">
        <f>F26</f>
        <v>0</v>
      </c>
    </row>
    <row r="15" spans="1:18" ht="30" customHeight="1">
      <c r="B15" s="749"/>
      <c r="C15" s="751" t="s">
        <v>397</v>
      </c>
      <c r="D15" s="751"/>
      <c r="E15" s="752"/>
      <c r="F15" s="50">
        <f>F32</f>
        <v>0</v>
      </c>
    </row>
    <row r="16" spans="1:18" ht="30" customHeight="1">
      <c r="B16" s="749"/>
      <c r="C16" s="751" t="s">
        <v>398</v>
      </c>
      <c r="D16" s="751"/>
      <c r="E16" s="752"/>
      <c r="F16" s="50">
        <f>F38</f>
        <v>0</v>
      </c>
    </row>
    <row r="17" spans="2:16" ht="30" customHeight="1">
      <c r="B17" s="749"/>
      <c r="C17" s="751" t="s">
        <v>399</v>
      </c>
      <c r="D17" s="751"/>
      <c r="E17" s="752"/>
      <c r="F17" s="50">
        <f>F49</f>
        <v>0</v>
      </c>
    </row>
    <row r="18" spans="2:16" ht="30" customHeight="1">
      <c r="B18" s="750"/>
      <c r="C18" s="751" t="s">
        <v>54</v>
      </c>
      <c r="D18" s="751"/>
      <c r="E18" s="752"/>
      <c r="F18" s="50">
        <f>F55</f>
        <v>0</v>
      </c>
    </row>
    <row r="19" spans="2:16" ht="30" customHeight="1">
      <c r="B19" s="52" t="s">
        <v>55</v>
      </c>
      <c r="C19" s="755" t="s">
        <v>56</v>
      </c>
      <c r="D19" s="755"/>
      <c r="E19" s="756"/>
      <c r="F19" s="119">
        <f>F8+F14+F15+F16+F17+F18</f>
        <v>0</v>
      </c>
    </row>
    <row r="20" spans="2:16" ht="30" customHeight="1" thickBot="1">
      <c r="B20" s="757" t="s">
        <v>14</v>
      </c>
      <c r="C20" s="758"/>
      <c r="D20" s="758"/>
      <c r="E20" s="759"/>
      <c r="F20" s="5">
        <f>IFERROR(ROUNDDOWN(MIN(F13,F19),-3),0)</f>
        <v>0</v>
      </c>
    </row>
    <row r="21" spans="2:16" ht="30" customHeight="1" thickBot="1">
      <c r="B21" s="733" t="s">
        <v>60</v>
      </c>
      <c r="C21" s="728"/>
      <c r="D21" s="728"/>
      <c r="E21" s="728"/>
      <c r="F21" s="729"/>
      <c r="H21" s="44" t="s">
        <v>40</v>
      </c>
    </row>
    <row r="22" spans="2:16" ht="30" customHeight="1" thickTop="1">
      <c r="B22" s="741" t="s">
        <v>61</v>
      </c>
      <c r="C22" s="772" t="s">
        <v>402</v>
      </c>
      <c r="D22" s="773"/>
      <c r="E22" s="774"/>
      <c r="F22" s="47">
        <f>【入力】設置機器・国等の助成金情報!L5</f>
        <v>0</v>
      </c>
      <c r="H22" s="45" t="s">
        <v>62</v>
      </c>
      <c r="I22" s="4">
        <v>80000</v>
      </c>
      <c r="J22" s="44" t="s">
        <v>57</v>
      </c>
      <c r="P22" s="45"/>
    </row>
    <row r="23" spans="2:16" ht="30" customHeight="1">
      <c r="B23" s="710"/>
      <c r="C23" s="775" t="s">
        <v>400</v>
      </c>
      <c r="D23" s="776"/>
      <c r="E23" s="777"/>
      <c r="F23" s="53">
        <f>ROUND(F22,2)</f>
        <v>0</v>
      </c>
      <c r="N23" s="48"/>
      <c r="O23" s="48"/>
      <c r="P23" s="45"/>
    </row>
    <row r="24" spans="2:16" ht="30" customHeight="1">
      <c r="B24" s="710"/>
      <c r="C24" s="775" t="s">
        <v>401</v>
      </c>
      <c r="D24" s="776"/>
      <c r="E24" s="777"/>
      <c r="F24" s="53">
        <f>F7</f>
        <v>0</v>
      </c>
      <c r="H24" s="45"/>
      <c r="J24" s="45"/>
      <c r="P24" s="45"/>
    </row>
    <row r="25" spans="2:16" ht="30" customHeight="1">
      <c r="B25" s="710"/>
      <c r="C25" s="766" t="s">
        <v>403</v>
      </c>
      <c r="D25" s="696"/>
      <c r="E25" s="697"/>
      <c r="F25" s="49">
        <f>IFERROR(ROUND(F24*F23/F5,2),0)</f>
        <v>0</v>
      </c>
      <c r="P25" s="45"/>
    </row>
    <row r="26" spans="2:16" ht="30" customHeight="1" thickBot="1">
      <c r="B26" s="710"/>
      <c r="C26" s="778" t="s">
        <v>404</v>
      </c>
      <c r="D26" s="779"/>
      <c r="E26" s="780"/>
      <c r="F26" s="50">
        <f>F25*I22</f>
        <v>0</v>
      </c>
    </row>
    <row r="27" spans="2:16" ht="30" customHeight="1" thickBot="1">
      <c r="B27" s="733" t="s">
        <v>301</v>
      </c>
      <c r="C27" s="728"/>
      <c r="D27" s="728"/>
      <c r="E27" s="728"/>
      <c r="F27" s="729"/>
      <c r="H27" s="44" t="s">
        <v>40</v>
      </c>
    </row>
    <row r="28" spans="2:16" ht="30" customHeight="1" thickTop="1">
      <c r="B28" s="741" t="s">
        <v>61</v>
      </c>
      <c r="C28" s="772" t="s">
        <v>405</v>
      </c>
      <c r="D28" s="773"/>
      <c r="E28" s="774"/>
      <c r="F28" s="47">
        <f>【入力】設置機器・国等の助成金情報!L10</f>
        <v>0</v>
      </c>
      <c r="H28" s="45" t="s">
        <v>414</v>
      </c>
      <c r="I28" s="4">
        <v>50000</v>
      </c>
      <c r="J28" s="44" t="s">
        <v>57</v>
      </c>
      <c r="P28" s="45"/>
    </row>
    <row r="29" spans="2:16" ht="30" customHeight="1">
      <c r="B29" s="710"/>
      <c r="C29" s="775" t="s">
        <v>400</v>
      </c>
      <c r="D29" s="776"/>
      <c r="E29" s="777"/>
      <c r="F29" s="53">
        <f>ROUND(F28,2)</f>
        <v>0</v>
      </c>
      <c r="N29" s="48"/>
      <c r="O29" s="48"/>
      <c r="P29" s="45"/>
    </row>
    <row r="30" spans="2:16" ht="30" customHeight="1">
      <c r="B30" s="710"/>
      <c r="C30" s="775" t="s">
        <v>401</v>
      </c>
      <c r="D30" s="776"/>
      <c r="E30" s="777"/>
      <c r="F30" s="53">
        <f>F7</f>
        <v>0</v>
      </c>
      <c r="H30" s="45"/>
      <c r="J30" s="45"/>
      <c r="P30" s="45"/>
    </row>
    <row r="31" spans="2:16" ht="30" customHeight="1">
      <c r="B31" s="710"/>
      <c r="C31" s="766" t="s">
        <v>406</v>
      </c>
      <c r="D31" s="696"/>
      <c r="E31" s="697"/>
      <c r="F31" s="49">
        <f>IFERROR(ROUND(F30*F29/F5,2),0)</f>
        <v>0</v>
      </c>
      <c r="P31" s="45"/>
    </row>
    <row r="32" spans="2:16" ht="30" customHeight="1" thickBot="1">
      <c r="B32" s="710"/>
      <c r="C32" s="778" t="s">
        <v>407</v>
      </c>
      <c r="D32" s="779"/>
      <c r="E32" s="780"/>
      <c r="F32" s="50">
        <f>F31*I28</f>
        <v>0</v>
      </c>
    </row>
    <row r="33" spans="2:10" ht="30" customHeight="1" thickBot="1">
      <c r="B33" s="733" t="s">
        <v>408</v>
      </c>
      <c r="C33" s="728"/>
      <c r="D33" s="728"/>
      <c r="E33" s="728"/>
      <c r="F33" s="729"/>
      <c r="H33" s="44" t="s">
        <v>40</v>
      </c>
    </row>
    <row r="34" spans="2:10" ht="30" customHeight="1" thickTop="1">
      <c r="B34" s="741" t="s">
        <v>61</v>
      </c>
      <c r="C34" s="781" t="s">
        <v>408</v>
      </c>
      <c r="D34" s="782"/>
      <c r="E34" s="783"/>
      <c r="F34" s="54">
        <f>【入力】設置機器・国等の助成金情報!L15</f>
        <v>0</v>
      </c>
      <c r="H34" s="45" t="s">
        <v>415</v>
      </c>
      <c r="I34" s="4">
        <v>20000</v>
      </c>
      <c r="J34" s="44" t="s">
        <v>57</v>
      </c>
    </row>
    <row r="35" spans="2:10" ht="30" customHeight="1">
      <c r="B35" s="710"/>
      <c r="C35" s="717" t="s">
        <v>58</v>
      </c>
      <c r="D35" s="715"/>
      <c r="E35" s="716"/>
      <c r="F35" s="55">
        <f>ROUND(F34,2)</f>
        <v>0</v>
      </c>
    </row>
    <row r="36" spans="2:10" ht="30" customHeight="1">
      <c r="B36" s="710"/>
      <c r="C36" s="717" t="s">
        <v>59</v>
      </c>
      <c r="D36" s="715"/>
      <c r="E36" s="716"/>
      <c r="F36" s="55">
        <f>F7</f>
        <v>0</v>
      </c>
    </row>
    <row r="37" spans="2:10" ht="30" customHeight="1">
      <c r="B37" s="710"/>
      <c r="C37" s="718" t="s">
        <v>409</v>
      </c>
      <c r="D37" s="719"/>
      <c r="E37" s="720"/>
      <c r="F37" s="56">
        <f>IFERROR(ROUND(F36*F35/F5,2),0)</f>
        <v>0</v>
      </c>
    </row>
    <row r="38" spans="2:10" ht="30" customHeight="1">
      <c r="B38" s="710"/>
      <c r="C38" s="721" t="s">
        <v>410</v>
      </c>
      <c r="D38" s="722"/>
      <c r="E38" s="723"/>
      <c r="F38" s="57">
        <f>F37*I34</f>
        <v>0</v>
      </c>
    </row>
    <row r="39" spans="2:10" ht="30" customHeight="1">
      <c r="B39" s="710" t="s">
        <v>63</v>
      </c>
      <c r="C39" s="711" t="s">
        <v>408</v>
      </c>
      <c r="D39" s="712"/>
      <c r="E39" s="713"/>
      <c r="F39" s="58">
        <f>IF(【入力】設置機器・国等の助成金情報!L22&lt;&gt;0,【入力】設置機器・国等の助成金情報!L22,IF(【入力】設置機器・国等の助成金情報!F20="全部",F7,IF(【入力】設置機器・国等の助成金情報!F20="一部",MIN(【入力】設置機器・国等の助成金情報!F21,【入力】設置機器・国等の助成金情報!L32),0)))</f>
        <v>0</v>
      </c>
      <c r="H39" s="45" t="s">
        <v>415</v>
      </c>
      <c r="I39" s="4">
        <v>20000</v>
      </c>
      <c r="J39" s="44" t="s">
        <v>57</v>
      </c>
    </row>
    <row r="40" spans="2:10" ht="30" customHeight="1">
      <c r="B40" s="710"/>
      <c r="C40" s="714" t="s">
        <v>937</v>
      </c>
      <c r="D40" s="715"/>
      <c r="E40" s="716"/>
      <c r="F40" s="55">
        <f>ROUND(F39,2)</f>
        <v>0</v>
      </c>
    </row>
    <row r="41" spans="2:10" ht="30" customHeight="1">
      <c r="B41" s="710"/>
      <c r="C41" s="717" t="s">
        <v>59</v>
      </c>
      <c r="D41" s="715"/>
      <c r="E41" s="716"/>
      <c r="F41" s="55">
        <f>F7</f>
        <v>0</v>
      </c>
    </row>
    <row r="42" spans="2:10" ht="30" customHeight="1">
      <c r="B42" s="710"/>
      <c r="C42" s="718" t="s">
        <v>411</v>
      </c>
      <c r="D42" s="719"/>
      <c r="E42" s="720"/>
      <c r="F42" s="56">
        <f>MIN(F40,F41)</f>
        <v>0</v>
      </c>
    </row>
    <row r="43" spans="2:10" ht="30" customHeight="1">
      <c r="B43" s="710"/>
      <c r="C43" s="721" t="s">
        <v>412</v>
      </c>
      <c r="D43" s="722"/>
      <c r="E43" s="723"/>
      <c r="F43" s="57">
        <f>F42*I39</f>
        <v>0</v>
      </c>
    </row>
    <row r="44" spans="2:10" ht="30" customHeight="1" thickBot="1">
      <c r="B44" s="59" t="s">
        <v>24</v>
      </c>
      <c r="C44" s="724" t="s">
        <v>413</v>
      </c>
      <c r="D44" s="725"/>
      <c r="E44" s="726"/>
      <c r="F44" s="60">
        <f>IFERROR(F38+F43,0)</f>
        <v>0</v>
      </c>
    </row>
    <row r="45" spans="2:10" ht="30" customHeight="1" thickBot="1">
      <c r="B45" s="733" t="s">
        <v>417</v>
      </c>
      <c r="C45" s="734"/>
      <c r="D45" s="734"/>
      <c r="E45" s="734"/>
      <c r="F45" s="735"/>
      <c r="H45" s="44" t="s">
        <v>40</v>
      </c>
    </row>
    <row r="46" spans="2:10" ht="30" customHeight="1" thickTop="1">
      <c r="B46" s="739" t="s">
        <v>63</v>
      </c>
      <c r="C46" s="711" t="s">
        <v>417</v>
      </c>
      <c r="D46" s="712"/>
      <c r="E46" s="713"/>
      <c r="F46" s="58">
        <f>IF(【入力】設置機器・国等の助成金情報!F20="全部",F7,IF(【入力】設置機器・国等の助成金情報!F20="一部",MIN(【入力】設置機器・国等の助成金情報!F21,【入力】設置機器・国等の助成金情報!L32),0))</f>
        <v>0</v>
      </c>
      <c r="H46" s="45" t="s">
        <v>416</v>
      </c>
      <c r="I46" s="4">
        <v>10000</v>
      </c>
      <c r="J46" s="44" t="s">
        <v>57</v>
      </c>
    </row>
    <row r="47" spans="2:10" ht="30" customHeight="1">
      <c r="B47" s="740"/>
      <c r="C47" s="714" t="s">
        <v>418</v>
      </c>
      <c r="D47" s="715"/>
      <c r="E47" s="716"/>
      <c r="F47" s="55">
        <f>ROUND(F46,2)</f>
        <v>0</v>
      </c>
    </row>
    <row r="48" spans="2:10" ht="30" customHeight="1">
      <c r="B48" s="741"/>
      <c r="C48" s="730" t="s">
        <v>419</v>
      </c>
      <c r="D48" s="731"/>
      <c r="E48" s="732"/>
      <c r="F48" s="396">
        <f>F47*I46</f>
        <v>0</v>
      </c>
    </row>
    <row r="49" spans="2:16" ht="30" customHeight="1" thickBot="1">
      <c r="B49" s="742" t="s">
        <v>420</v>
      </c>
      <c r="C49" s="743"/>
      <c r="D49" s="743"/>
      <c r="E49" s="744"/>
      <c r="F49" s="395">
        <f>IFERROR(F48,0)</f>
        <v>0</v>
      </c>
    </row>
    <row r="50" spans="2:16" ht="30" customHeight="1" thickBot="1">
      <c r="B50" s="727" t="s">
        <v>64</v>
      </c>
      <c r="C50" s="728"/>
      <c r="D50" s="728"/>
      <c r="E50" s="728"/>
      <c r="F50" s="729"/>
      <c r="H50" s="44" t="s">
        <v>4</v>
      </c>
    </row>
    <row r="51" spans="2:16" ht="30" customHeight="1" thickTop="1">
      <c r="B51" s="736" t="s">
        <v>23</v>
      </c>
      <c r="C51" s="737"/>
      <c r="D51" s="737"/>
      <c r="E51" s="738"/>
      <c r="F51" s="61" t="str">
        <f>【入力】設置機器・国等の助成金情報!F38</f>
        <v>選択してください</v>
      </c>
      <c r="H51" s="45" t="s">
        <v>65</v>
      </c>
      <c r="I51" s="4">
        <v>200000</v>
      </c>
      <c r="J51" s="44" t="s">
        <v>57</v>
      </c>
    </row>
    <row r="52" spans="2:16" ht="30" customHeight="1">
      <c r="B52" s="708" t="s">
        <v>59</v>
      </c>
      <c r="C52" s="709"/>
      <c r="D52" s="709"/>
      <c r="E52" s="709"/>
      <c r="F52" s="53">
        <f>IF(F51="有",$F$7,0)</f>
        <v>0</v>
      </c>
      <c r="H52" s="45"/>
    </row>
    <row r="53" spans="2:16" ht="30" customHeight="1">
      <c r="B53" s="695" t="s">
        <v>66</v>
      </c>
      <c r="C53" s="696"/>
      <c r="D53" s="696"/>
      <c r="E53" s="697"/>
      <c r="F53" s="50">
        <f>I51*F52</f>
        <v>0</v>
      </c>
    </row>
    <row r="54" spans="2:16" ht="30" customHeight="1">
      <c r="B54" s="698" t="s">
        <v>67</v>
      </c>
      <c r="C54" s="463"/>
      <c r="D54" s="463"/>
      <c r="E54" s="464"/>
      <c r="F54" s="50">
        <f>'【入力】仕入(経費)情報'!AA17+'【入力】仕入(経費)情報'!AA26</f>
        <v>0</v>
      </c>
    </row>
    <row r="55" spans="2:16" ht="30" customHeight="1" thickBot="1">
      <c r="B55" s="699" t="s">
        <v>218</v>
      </c>
      <c r="C55" s="700"/>
      <c r="D55" s="700"/>
      <c r="E55" s="701"/>
      <c r="F55" s="6">
        <f>ROUNDDOWN(MIN(F53,F54),-3)</f>
        <v>0</v>
      </c>
    </row>
    <row r="56" spans="2:16" ht="30" customHeight="1" thickBot="1">
      <c r="B56" s="702" t="s">
        <v>6</v>
      </c>
      <c r="C56" s="703"/>
      <c r="D56" s="703"/>
      <c r="E56" s="703"/>
      <c r="F56" s="704"/>
      <c r="H56" s="44" t="s">
        <v>5</v>
      </c>
      <c r="I56" s="62"/>
      <c r="J56" s="62"/>
      <c r="N56" s="62"/>
      <c r="O56" s="62"/>
      <c r="P56" s="62"/>
    </row>
    <row r="57" spans="2:16" ht="30" customHeight="1" thickTop="1">
      <c r="B57" s="705" t="s">
        <v>68</v>
      </c>
      <c r="C57" s="706"/>
      <c r="D57" s="706"/>
      <c r="E57" s="707"/>
      <c r="F57" s="63">
        <f>【入力】設置機器・国等の助成金情報!L40</f>
        <v>0</v>
      </c>
      <c r="H57" s="45" t="s">
        <v>65</v>
      </c>
      <c r="I57" s="4">
        <v>120000</v>
      </c>
      <c r="J57" s="44" t="s">
        <v>429</v>
      </c>
      <c r="N57" s="4"/>
      <c r="O57" s="4"/>
      <c r="P57" s="4"/>
    </row>
    <row r="58" spans="2:16" ht="30" customHeight="1">
      <c r="B58" s="640" t="s">
        <v>69</v>
      </c>
      <c r="C58" s="641"/>
      <c r="D58" s="641"/>
      <c r="E58" s="642"/>
      <c r="F58" s="64">
        <f>ROUND(F57,2)</f>
        <v>0</v>
      </c>
      <c r="H58" s="48"/>
      <c r="I58" s="4"/>
      <c r="J58" s="4"/>
      <c r="N58" s="4"/>
      <c r="O58" s="4"/>
      <c r="P58" s="4"/>
    </row>
    <row r="59" spans="2:16" ht="30" customHeight="1">
      <c r="B59" s="643" t="s">
        <v>46</v>
      </c>
      <c r="C59" s="644"/>
      <c r="D59" s="644"/>
      <c r="E59" s="645"/>
      <c r="F59" s="119">
        <f>F58*I57</f>
        <v>0</v>
      </c>
      <c r="G59" s="65"/>
      <c r="H59" s="48"/>
      <c r="I59" s="4"/>
      <c r="J59" s="4"/>
      <c r="N59" s="4"/>
      <c r="O59" s="4"/>
      <c r="P59" s="4"/>
    </row>
    <row r="60" spans="2:16" ht="30" customHeight="1">
      <c r="B60" s="646" t="s">
        <v>192</v>
      </c>
      <c r="C60" s="647"/>
      <c r="D60" s="647"/>
      <c r="E60" s="648"/>
      <c r="F60" s="50">
        <f>'【入力】仕入(経費)情報'!AA18</f>
        <v>0</v>
      </c>
      <c r="I60" s="4"/>
      <c r="K60" s="48"/>
    </row>
    <row r="61" spans="2:16" ht="30" customHeight="1">
      <c r="B61" s="646" t="s">
        <v>193</v>
      </c>
      <c r="C61" s="647"/>
      <c r="D61" s="647"/>
      <c r="E61" s="648"/>
      <c r="F61" s="50">
        <f>'【入力】仕入(経費)情報'!AA27</f>
        <v>0</v>
      </c>
    </row>
    <row r="62" spans="2:16" ht="30" customHeight="1">
      <c r="B62" s="640" t="s">
        <v>70</v>
      </c>
      <c r="C62" s="641"/>
      <c r="D62" s="641"/>
      <c r="E62" s="642"/>
      <c r="F62" s="50">
        <f>F60+F61</f>
        <v>0</v>
      </c>
    </row>
    <row r="63" spans="2:16" ht="30" customHeight="1">
      <c r="B63" s="654" t="s">
        <v>50</v>
      </c>
      <c r="C63" s="655"/>
      <c r="D63" s="655"/>
      <c r="E63" s="655"/>
      <c r="F63" s="50">
        <f>【入力】設置機器・国等の助成金情報!F57</f>
        <v>0</v>
      </c>
    </row>
    <row r="64" spans="2:16" ht="30" customHeight="1">
      <c r="B64" s="643" t="s">
        <v>51</v>
      </c>
      <c r="C64" s="644"/>
      <c r="D64" s="644"/>
      <c r="E64" s="645"/>
      <c r="F64" s="50">
        <f>IF(F62-F63&lt;0,0,F62-F63)</f>
        <v>0</v>
      </c>
    </row>
    <row r="65" spans="2:16" ht="30" customHeight="1" thickBot="1">
      <c r="B65" s="656" t="s">
        <v>71</v>
      </c>
      <c r="C65" s="657"/>
      <c r="D65" s="657"/>
      <c r="E65" s="658"/>
      <c r="F65" s="5">
        <f>IFERROR(ROUNDDOWN(MIN(F64,F59),-3),0)</f>
        <v>0</v>
      </c>
      <c r="G65" s="83"/>
    </row>
    <row r="66" spans="2:16" ht="30" customHeight="1" thickBot="1">
      <c r="B66" s="637" t="s">
        <v>9</v>
      </c>
      <c r="C66" s="638"/>
      <c r="D66" s="638"/>
      <c r="E66" s="638"/>
      <c r="F66" s="639"/>
      <c r="H66" s="44" t="s">
        <v>72</v>
      </c>
    </row>
    <row r="67" spans="2:16" ht="30" customHeight="1" thickTop="1">
      <c r="B67" s="652" t="s">
        <v>217</v>
      </c>
      <c r="C67" s="653"/>
      <c r="D67" s="653"/>
      <c r="E67" s="653"/>
      <c r="F67" s="66">
        <f>【入力】設置機器・国等の助成金情報!F46</f>
        <v>0</v>
      </c>
      <c r="H67" s="45" t="s">
        <v>73</v>
      </c>
      <c r="I67" s="62">
        <v>1</v>
      </c>
      <c r="J67" s="4">
        <v>1000000</v>
      </c>
      <c r="N67" s="4"/>
      <c r="O67" s="4"/>
      <c r="P67" s="4"/>
    </row>
    <row r="68" spans="2:16" ht="30" customHeight="1">
      <c r="B68" s="661" t="s">
        <v>210</v>
      </c>
      <c r="C68" s="662"/>
      <c r="D68" s="662"/>
      <c r="E68" s="662"/>
      <c r="F68" s="67" t="str">
        <f>【入力】設置機器・国等の助成金情報!F47</f>
        <v>選択してください</v>
      </c>
      <c r="H68" s="45" t="s">
        <v>74</v>
      </c>
      <c r="I68" s="62">
        <v>0.5</v>
      </c>
      <c r="J68" s="4">
        <v>500000</v>
      </c>
      <c r="N68" s="4"/>
      <c r="O68" s="4"/>
      <c r="P68" s="4"/>
    </row>
    <row r="69" spans="2:16" ht="30" customHeight="1">
      <c r="B69" s="663" t="s">
        <v>194</v>
      </c>
      <c r="C69" s="664"/>
      <c r="D69" s="664"/>
      <c r="E69" s="665"/>
      <c r="F69" s="50">
        <f>'【入力】仕入(経費)情報'!AA20</f>
        <v>0</v>
      </c>
    </row>
    <row r="70" spans="2:16" ht="30" customHeight="1">
      <c r="B70" s="663" t="s">
        <v>195</v>
      </c>
      <c r="C70" s="664"/>
      <c r="D70" s="664"/>
      <c r="E70" s="665"/>
      <c r="F70" s="50">
        <f>'【入力】仕入(経費)情報'!AA29</f>
        <v>0</v>
      </c>
    </row>
    <row r="71" spans="2:16" ht="30" customHeight="1">
      <c r="B71" s="666" t="s">
        <v>75</v>
      </c>
      <c r="C71" s="667"/>
      <c r="D71" s="667"/>
      <c r="E71" s="668"/>
      <c r="F71" s="50">
        <f>F69+F70</f>
        <v>0</v>
      </c>
    </row>
    <row r="72" spans="2:16" ht="30" customHeight="1">
      <c r="B72" s="669" t="s">
        <v>50</v>
      </c>
      <c r="C72" s="670"/>
      <c r="D72" s="670"/>
      <c r="E72" s="670"/>
      <c r="F72" s="50">
        <f>【入力】設置機器・国等の助成金情報!F58</f>
        <v>0</v>
      </c>
    </row>
    <row r="73" spans="2:16" ht="30" customHeight="1">
      <c r="B73" s="671" t="s">
        <v>430</v>
      </c>
      <c r="C73" s="672"/>
      <c r="D73" s="672"/>
      <c r="E73" s="673"/>
      <c r="F73" s="119">
        <f>IF(F68=H68,MIN(IF(F71*I68-F72&lt;0,0,F71*I68-F72),J68),IF(F68=H67,MIN(IF(F71*I67-F72&lt;0,0,F71*I67-F72),J67),0))</f>
        <v>0</v>
      </c>
    </row>
    <row r="74" spans="2:16" ht="30" customHeight="1" thickBot="1">
      <c r="B74" s="649" t="s">
        <v>76</v>
      </c>
      <c r="C74" s="650"/>
      <c r="D74" s="650"/>
      <c r="E74" s="651"/>
      <c r="F74" s="7">
        <f>IFERROR(ROUNDDOWN(F73,-3),0)</f>
        <v>0</v>
      </c>
    </row>
    <row r="75" spans="2:16" ht="30" customHeight="1" thickBot="1">
      <c r="B75" s="674" t="s">
        <v>376</v>
      </c>
      <c r="C75" s="675"/>
      <c r="D75" s="675"/>
      <c r="E75" s="675"/>
      <c r="F75" s="676"/>
      <c r="H75" s="44" t="s">
        <v>376</v>
      </c>
      <c r="I75" s="62"/>
      <c r="J75" s="62"/>
      <c r="N75" s="62"/>
      <c r="O75" s="62"/>
      <c r="P75" s="62"/>
    </row>
    <row r="76" spans="2:16" ht="30" customHeight="1" thickTop="1">
      <c r="B76" s="677" t="s">
        <v>424</v>
      </c>
      <c r="C76" s="678"/>
      <c r="D76" s="678"/>
      <c r="E76" s="678"/>
      <c r="F76" s="232">
        <f>【入力】設置機器・国等の助成金情報!K48</f>
        <v>0</v>
      </c>
      <c r="H76" s="233" t="s">
        <v>426</v>
      </c>
      <c r="I76" s="231">
        <v>140000</v>
      </c>
      <c r="J76" s="4"/>
      <c r="N76" s="4"/>
      <c r="O76" s="4"/>
      <c r="P76" s="4"/>
    </row>
    <row r="77" spans="2:16" ht="84.6" customHeight="1">
      <c r="B77" s="679" t="s">
        <v>953</v>
      </c>
      <c r="C77" s="680"/>
      <c r="D77" s="680"/>
      <c r="E77" s="680"/>
      <c r="F77" s="67" t="str">
        <f>【入力】設置機器・国等の助成金情報!F54</f>
        <v>選択してください</v>
      </c>
      <c r="H77" s="233" t="s">
        <v>427</v>
      </c>
      <c r="I77" s="231">
        <v>140000</v>
      </c>
      <c r="J77" s="4"/>
      <c r="N77" s="4"/>
      <c r="O77" s="4"/>
      <c r="P77" s="4"/>
    </row>
    <row r="78" spans="2:16" ht="30" customHeight="1">
      <c r="B78" s="681" t="s">
        <v>428</v>
      </c>
      <c r="C78" s="682"/>
      <c r="D78" s="682"/>
      <c r="E78" s="683"/>
      <c r="F78" s="119">
        <f>F76*IF(F77="A", 140000, IF(F77="B", 140000, IF(F77="C", 50000, "0")))</f>
        <v>0</v>
      </c>
      <c r="H78" s="233" t="s">
        <v>941</v>
      </c>
      <c r="I78" s="231">
        <v>50000</v>
      </c>
      <c r="J78" s="48"/>
      <c r="K78" s="4"/>
      <c r="L78" s="4"/>
    </row>
    <row r="79" spans="2:16" ht="30" customHeight="1">
      <c r="B79" s="684" t="s">
        <v>421</v>
      </c>
      <c r="C79" s="685"/>
      <c r="D79" s="685"/>
      <c r="E79" s="686"/>
      <c r="F79" s="50">
        <f>'【入力】仕入(経費)情報'!AA22</f>
        <v>0</v>
      </c>
      <c r="J79" s="4"/>
      <c r="K79" s="48"/>
    </row>
    <row r="80" spans="2:16" ht="30" customHeight="1">
      <c r="B80" s="684" t="s">
        <v>422</v>
      </c>
      <c r="C80" s="685"/>
      <c r="D80" s="685"/>
      <c r="E80" s="686"/>
      <c r="F80" s="50">
        <f>'【入力】仕入(経費)情報'!AA31</f>
        <v>0</v>
      </c>
    </row>
    <row r="81" spans="2:12" ht="30" customHeight="1">
      <c r="B81" s="687" t="s">
        <v>423</v>
      </c>
      <c r="C81" s="688"/>
      <c r="D81" s="688"/>
      <c r="E81" s="689"/>
      <c r="F81" s="50">
        <f>F79+F80</f>
        <v>0</v>
      </c>
      <c r="K81" s="62"/>
      <c r="L81" s="62"/>
    </row>
    <row r="82" spans="2:12" ht="30" customHeight="1">
      <c r="B82" s="690" t="s">
        <v>50</v>
      </c>
      <c r="C82" s="691"/>
      <c r="D82" s="691"/>
      <c r="E82" s="691"/>
      <c r="F82" s="50">
        <f>【入力】設置機器・国等の助成金情報!F59</f>
        <v>0</v>
      </c>
      <c r="J82" s="48"/>
      <c r="K82" s="4"/>
      <c r="L82" s="4"/>
    </row>
    <row r="83" spans="2:12" ht="30" customHeight="1">
      <c r="B83" s="692" t="s">
        <v>51</v>
      </c>
      <c r="C83" s="693"/>
      <c r="D83" s="693"/>
      <c r="E83" s="694"/>
      <c r="F83" s="50">
        <f>IF(F81-F82&lt;0,0,F81-F82)</f>
        <v>0</v>
      </c>
      <c r="J83" s="48"/>
      <c r="K83" s="4"/>
      <c r="L83" s="4"/>
    </row>
    <row r="84" spans="2:12" ht="30" customHeight="1" thickBot="1">
      <c r="B84" s="634" t="s">
        <v>71</v>
      </c>
      <c r="C84" s="635"/>
      <c r="D84" s="635"/>
      <c r="E84" s="636"/>
      <c r="F84" s="7">
        <f>IFERROR(ROUNDDOWN(MIN(F78,F83),-3),0)</f>
        <v>0</v>
      </c>
      <c r="G84" s="83"/>
    </row>
    <row r="85" spans="2:12" ht="30" customHeight="1" thickBot="1"/>
    <row r="86" spans="2:12" ht="30" customHeight="1" thickBot="1">
      <c r="B86" s="659" t="s">
        <v>77</v>
      </c>
      <c r="C86" s="660"/>
      <c r="D86" s="660"/>
      <c r="E86" s="660"/>
      <c r="F86" s="68">
        <f>F20+F65+F74+F84</f>
        <v>0</v>
      </c>
    </row>
  </sheetData>
  <sheetProtection algorithmName="SHA-512" hashValue="VN9kig8MBWEVXe/c496osqwsQBu9lS6/zVFNxeijhOdhgkiVJDbcjHavJ261+c2N6TgrMGccuecZgqwQGOzqAA==" saltValue="KlkYjnM5OF1T3kqr9unrYQ==" spinCount="100000" sheet="1" formatCells="0" formatColumns="0" formatRows="0" selectLockedCells="1"/>
  <mergeCells count="90">
    <mergeCell ref="B33:F33"/>
    <mergeCell ref="B34:B38"/>
    <mergeCell ref="B27:F27"/>
    <mergeCell ref="B28:B32"/>
    <mergeCell ref="C22:E22"/>
    <mergeCell ref="C23:E23"/>
    <mergeCell ref="C24:E24"/>
    <mergeCell ref="C25:E25"/>
    <mergeCell ref="C26:E26"/>
    <mergeCell ref="C28:E28"/>
    <mergeCell ref="C29:E29"/>
    <mergeCell ref="C30:E30"/>
    <mergeCell ref="C31:E31"/>
    <mergeCell ref="C32:E32"/>
    <mergeCell ref="B22:B26"/>
    <mergeCell ref="C34:E34"/>
    <mergeCell ref="B2:F3"/>
    <mergeCell ref="C19:E19"/>
    <mergeCell ref="B20:E20"/>
    <mergeCell ref="B21:F21"/>
    <mergeCell ref="B4:F4"/>
    <mergeCell ref="B5:C8"/>
    <mergeCell ref="D5:E5"/>
    <mergeCell ref="D6:E6"/>
    <mergeCell ref="D7:E7"/>
    <mergeCell ref="D8:E8"/>
    <mergeCell ref="C16:E16"/>
    <mergeCell ref="C17:E17"/>
    <mergeCell ref="B9:E9"/>
    <mergeCell ref="B10:E10"/>
    <mergeCell ref="C11:E11"/>
    <mergeCell ref="B12:E12"/>
    <mergeCell ref="B13:E13"/>
    <mergeCell ref="B14:B18"/>
    <mergeCell ref="C14:E14"/>
    <mergeCell ref="C15:E15"/>
    <mergeCell ref="C18:E18"/>
    <mergeCell ref="C35:E35"/>
    <mergeCell ref="C36:E36"/>
    <mergeCell ref="C37:E37"/>
    <mergeCell ref="C38:E38"/>
    <mergeCell ref="B51:E51"/>
    <mergeCell ref="B46:B48"/>
    <mergeCell ref="B49:E49"/>
    <mergeCell ref="B52:E52"/>
    <mergeCell ref="B39:B43"/>
    <mergeCell ref="C39:E39"/>
    <mergeCell ref="C40:E40"/>
    <mergeCell ref="C41:E41"/>
    <mergeCell ref="C42:E42"/>
    <mergeCell ref="C43:E43"/>
    <mergeCell ref="C44:E44"/>
    <mergeCell ref="B50:F50"/>
    <mergeCell ref="C46:E46"/>
    <mergeCell ref="C47:E47"/>
    <mergeCell ref="C48:E48"/>
    <mergeCell ref="B45:F45"/>
    <mergeCell ref="B53:E53"/>
    <mergeCell ref="B54:E54"/>
    <mergeCell ref="B55:E55"/>
    <mergeCell ref="B56:F56"/>
    <mergeCell ref="B57:E57"/>
    <mergeCell ref="B86:E86"/>
    <mergeCell ref="B68:E68"/>
    <mergeCell ref="B69:E69"/>
    <mergeCell ref="B70:E70"/>
    <mergeCell ref="B71:E71"/>
    <mergeCell ref="B72:E72"/>
    <mergeCell ref="B73:E73"/>
    <mergeCell ref="B75:F75"/>
    <mergeCell ref="B76:E76"/>
    <mergeCell ref="B77:E77"/>
    <mergeCell ref="B78:E78"/>
    <mergeCell ref="B79:E79"/>
    <mergeCell ref="B80:E80"/>
    <mergeCell ref="B81:E81"/>
    <mergeCell ref="B82:E82"/>
    <mergeCell ref="B83:E83"/>
    <mergeCell ref="B84:E84"/>
    <mergeCell ref="B66:F66"/>
    <mergeCell ref="B58:E58"/>
    <mergeCell ref="B59:E59"/>
    <mergeCell ref="B61:E61"/>
    <mergeCell ref="B74:E74"/>
    <mergeCell ref="B67:E67"/>
    <mergeCell ref="B63:E63"/>
    <mergeCell ref="B64:E64"/>
    <mergeCell ref="B65:E65"/>
    <mergeCell ref="B60:E60"/>
    <mergeCell ref="B62:E62"/>
  </mergeCells>
  <phoneticPr fontId="2"/>
  <pageMargins left="0.23622047244094488" right="0.23622047244094488"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99DFD-51F5-412E-BF13-BC8268B6554E}">
  <sheetPr codeName="Sheet8">
    <tabColor rgb="FF00B0F0"/>
  </sheetPr>
  <dimension ref="A1:AM53"/>
  <sheetViews>
    <sheetView workbookViewId="0">
      <selection activeCell="H1" sqref="H1:L1"/>
    </sheetView>
  </sheetViews>
  <sheetFormatPr defaultRowHeight="18.75"/>
  <cols>
    <col min="1" max="1" width="4.25" customWidth="1"/>
    <col min="2" max="2" width="4" customWidth="1"/>
    <col min="3" max="3" width="2.75" customWidth="1"/>
    <col min="4" max="4" width="11.5" customWidth="1"/>
    <col min="5" max="5" width="23.25" customWidth="1"/>
    <col min="6" max="7" width="7.75" customWidth="1"/>
    <col min="8" max="10" width="5.75" customWidth="1"/>
    <col min="11" max="11" width="5.125" customWidth="1"/>
    <col min="12" max="12" width="5.75" customWidth="1"/>
    <col min="18" max="26" width="0" hidden="1" customWidth="1"/>
    <col min="27" max="27" width="4.25" customWidth="1"/>
    <col min="28" max="28" width="4" customWidth="1"/>
    <col min="29" max="29" width="2.75" customWidth="1"/>
    <col min="30" max="30" width="11.5" customWidth="1"/>
    <col min="31" max="31" width="23.25" customWidth="1"/>
    <col min="32" max="32" width="7.75" customWidth="1"/>
    <col min="33" max="38" width="5.75" customWidth="1"/>
  </cols>
  <sheetData>
    <row r="1" spans="1:38" s="44" customFormat="1" ht="30" customHeight="1">
      <c r="A1"/>
      <c r="B1" s="784" t="s">
        <v>304</v>
      </c>
      <c r="C1" s="784"/>
      <c r="D1" s="784"/>
      <c r="E1" s="785"/>
      <c r="F1" s="786" t="s">
        <v>305</v>
      </c>
      <c r="G1" s="786"/>
      <c r="H1" s="787"/>
      <c r="I1" s="787"/>
      <c r="J1" s="787"/>
      <c r="K1" s="787"/>
      <c r="L1" s="787"/>
      <c r="AA1" s="166"/>
      <c r="AB1"/>
      <c r="AC1"/>
      <c r="AD1"/>
      <c r="AE1"/>
      <c r="AF1" s="786" t="s">
        <v>305</v>
      </c>
      <c r="AG1" s="786"/>
      <c r="AH1" s="786" t="s">
        <v>306</v>
      </c>
      <c r="AI1" s="786"/>
      <c r="AJ1" s="786"/>
      <c r="AK1" s="786"/>
      <c r="AL1" s="786"/>
    </row>
    <row r="2" spans="1:38" s="44" customFormat="1" ht="4.9000000000000004" customHeight="1">
      <c r="A2"/>
      <c r="B2"/>
      <c r="C2"/>
      <c r="D2"/>
      <c r="E2"/>
      <c r="F2" s="167"/>
      <c r="G2" s="167"/>
      <c r="H2" s="167"/>
      <c r="I2" s="167"/>
      <c r="J2" s="167"/>
      <c r="K2" s="167"/>
      <c r="L2" s="167"/>
      <c r="AA2" s="166"/>
      <c r="AB2"/>
      <c r="AC2"/>
      <c r="AD2"/>
      <c r="AE2"/>
      <c r="AF2" s="167"/>
      <c r="AG2" s="167"/>
      <c r="AH2" s="168"/>
      <c r="AI2" s="168"/>
      <c r="AJ2" s="168"/>
      <c r="AK2" s="168"/>
      <c r="AL2" s="168"/>
    </row>
    <row r="3" spans="1:38" s="44" customFormat="1">
      <c r="A3"/>
      <c r="B3"/>
      <c r="C3"/>
      <c r="D3"/>
      <c r="F3" s="788" t="s">
        <v>307</v>
      </c>
      <c r="G3" s="788"/>
      <c r="H3" s="789" t="s">
        <v>308</v>
      </c>
      <c r="I3" s="789"/>
      <c r="J3" s="789"/>
      <c r="K3" s="789"/>
      <c r="L3" s="789"/>
      <c r="AA3" s="166"/>
      <c r="AB3"/>
      <c r="AC3"/>
      <c r="AD3"/>
      <c r="AE3" s="790" t="s">
        <v>309</v>
      </c>
      <c r="AF3" s="790"/>
      <c r="AG3" s="790"/>
      <c r="AH3" s="788" t="s">
        <v>308</v>
      </c>
      <c r="AI3" s="788"/>
      <c r="AJ3" s="788"/>
      <c r="AK3" s="788"/>
      <c r="AL3" s="788"/>
    </row>
    <row r="4" spans="1:38" s="44" customFormat="1">
      <c r="A4"/>
      <c r="B4"/>
      <c r="C4"/>
      <c r="D4"/>
      <c r="H4" s="169"/>
      <c r="I4" s="169"/>
      <c r="J4" s="169"/>
      <c r="K4" s="169"/>
      <c r="L4" s="169"/>
      <c r="AA4" s="166"/>
      <c r="AB4"/>
      <c r="AC4"/>
      <c r="AD4"/>
      <c r="AE4" s="45"/>
      <c r="AF4" s="45"/>
      <c r="AG4" s="45"/>
      <c r="AH4" s="126"/>
      <c r="AI4" s="126"/>
      <c r="AJ4" s="126"/>
      <c r="AK4" s="126"/>
      <c r="AL4" s="126"/>
    </row>
    <row r="5" spans="1:38" s="44" customFormat="1" ht="34.15" customHeight="1">
      <c r="B5" s="799" t="s">
        <v>310</v>
      </c>
      <c r="C5" s="799"/>
      <c r="D5" s="799"/>
      <c r="E5" s="799"/>
      <c r="F5" s="799"/>
      <c r="G5" s="799"/>
      <c r="H5" s="799"/>
      <c r="I5" s="799"/>
      <c r="J5" s="799"/>
      <c r="K5" s="799"/>
      <c r="L5" s="799"/>
      <c r="AA5" s="156"/>
      <c r="AB5" s="800" t="s">
        <v>311</v>
      </c>
      <c r="AC5" s="800"/>
      <c r="AD5" s="800"/>
      <c r="AE5" s="800"/>
      <c r="AF5" s="800"/>
      <c r="AG5" s="800"/>
      <c r="AH5" s="800"/>
      <c r="AI5" s="800"/>
      <c r="AJ5" s="800"/>
      <c r="AK5" s="800"/>
      <c r="AL5" s="800"/>
    </row>
    <row r="6" spans="1:38" s="44" customFormat="1" ht="26.45" customHeight="1">
      <c r="B6" s="171"/>
      <c r="C6" s="171"/>
      <c r="D6" s="171"/>
      <c r="E6" s="171"/>
      <c r="F6" s="171"/>
      <c r="G6" s="171"/>
      <c r="H6" s="171"/>
      <c r="I6" s="171"/>
      <c r="J6" s="171"/>
      <c r="K6" s="171"/>
      <c r="L6" s="171"/>
      <c r="AA6" s="156"/>
      <c r="AB6" s="170"/>
      <c r="AC6" s="170"/>
      <c r="AD6" s="170"/>
      <c r="AE6" s="170"/>
      <c r="AF6" s="170"/>
      <c r="AG6" s="170"/>
      <c r="AH6" s="170"/>
      <c r="AI6" s="170"/>
      <c r="AJ6" s="170"/>
      <c r="AK6" s="170"/>
      <c r="AL6" s="170"/>
    </row>
    <row r="7" spans="1:38" s="44" customFormat="1" ht="34.15" customHeight="1">
      <c r="B7" s="547" t="s">
        <v>312</v>
      </c>
      <c r="C7" s="547"/>
      <c r="D7" s="547"/>
      <c r="E7" s="547"/>
      <c r="F7" s="547"/>
      <c r="G7" s="547"/>
      <c r="H7" s="547"/>
      <c r="I7" s="547"/>
      <c r="J7" s="547"/>
      <c r="K7" s="547"/>
      <c r="L7" s="547"/>
      <c r="AA7" s="156"/>
      <c r="AB7" s="547" t="s">
        <v>313</v>
      </c>
      <c r="AC7" s="547"/>
      <c r="AD7" s="547"/>
      <c r="AE7" s="547"/>
      <c r="AF7" s="547"/>
      <c r="AG7" s="547"/>
      <c r="AH7" s="547"/>
      <c r="AI7" s="547"/>
      <c r="AJ7" s="547"/>
      <c r="AK7" s="547"/>
      <c r="AL7" s="547"/>
    </row>
    <row r="8" spans="1:38" s="44" customFormat="1" ht="15" customHeight="1">
      <c r="A8"/>
      <c r="B8" s="801" t="s">
        <v>314</v>
      </c>
      <c r="C8" s="801"/>
      <c r="D8" s="801"/>
      <c r="E8" s="801"/>
      <c r="F8" s="801"/>
      <c r="G8" s="801"/>
      <c r="H8" s="801"/>
      <c r="I8" s="801"/>
      <c r="J8" s="801"/>
      <c r="K8" s="801"/>
      <c r="L8" s="801"/>
      <c r="AA8" s="166"/>
      <c r="AB8" s="801" t="s">
        <v>314</v>
      </c>
      <c r="AC8" s="801"/>
      <c r="AD8" s="801"/>
      <c r="AE8" s="801"/>
      <c r="AF8" s="801"/>
      <c r="AG8" s="801"/>
      <c r="AH8" s="801"/>
      <c r="AI8" s="801"/>
      <c r="AJ8" s="801"/>
      <c r="AK8" s="801"/>
      <c r="AL8" s="801"/>
    </row>
    <row r="9" spans="1:38" s="44" customFormat="1" ht="23.45" customHeight="1">
      <c r="A9"/>
      <c r="B9" s="791" t="s">
        <v>315</v>
      </c>
      <c r="C9" s="792"/>
      <c r="D9" s="793"/>
      <c r="E9" s="794">
        <f>【入力】基本情報!E4</f>
        <v>0</v>
      </c>
      <c r="F9" s="795"/>
      <c r="G9" s="795"/>
      <c r="H9" s="795"/>
      <c r="I9" s="795"/>
      <c r="J9" s="795"/>
      <c r="K9" s="795"/>
      <c r="L9" s="796"/>
      <c r="AA9" s="166"/>
      <c r="AB9" s="791" t="s">
        <v>315</v>
      </c>
      <c r="AC9" s="792"/>
      <c r="AD9" s="793"/>
      <c r="AE9" s="794" t="s">
        <v>346</v>
      </c>
      <c r="AF9" s="795"/>
      <c r="AG9" s="795"/>
      <c r="AH9" s="795"/>
      <c r="AI9" s="795"/>
      <c r="AJ9" s="795"/>
      <c r="AK9" s="795"/>
      <c r="AL9" s="796"/>
    </row>
    <row r="10" spans="1:38" s="44" customFormat="1" ht="20.45" customHeight="1">
      <c r="A10"/>
      <c r="B10" s="566" t="s">
        <v>316</v>
      </c>
      <c r="C10" s="566"/>
      <c r="D10" s="566"/>
      <c r="E10" s="797">
        <f>【入力】基本情報!E6</f>
        <v>0</v>
      </c>
      <c r="F10" s="797"/>
      <c r="G10" s="797"/>
      <c r="H10" s="797"/>
      <c r="I10" s="797"/>
      <c r="J10" s="797"/>
      <c r="K10" s="797"/>
      <c r="L10" s="797"/>
      <c r="AA10" s="166"/>
      <c r="AB10" s="566" t="s">
        <v>317</v>
      </c>
      <c r="AC10" s="566"/>
      <c r="AD10" s="566"/>
      <c r="AE10" s="798" t="s">
        <v>318</v>
      </c>
      <c r="AF10" s="798"/>
      <c r="AG10" s="798"/>
      <c r="AH10" s="798"/>
      <c r="AI10" s="798"/>
      <c r="AJ10" s="798"/>
      <c r="AK10" s="798"/>
      <c r="AL10" s="798"/>
    </row>
    <row r="11" spans="1:38" s="44" customFormat="1" ht="20.45" customHeight="1">
      <c r="A11"/>
      <c r="B11" s="566" t="s">
        <v>319</v>
      </c>
      <c r="C11" s="566"/>
      <c r="D11" s="566"/>
      <c r="E11" s="797">
        <f>【入力】基本情報!E5</f>
        <v>0</v>
      </c>
      <c r="F11" s="797"/>
      <c r="G11" s="797"/>
      <c r="H11" s="797"/>
      <c r="I11" s="797"/>
      <c r="J11" s="797"/>
      <c r="K11" s="797"/>
      <c r="L11" s="797"/>
      <c r="AA11" s="166"/>
      <c r="AB11" s="566" t="s">
        <v>319</v>
      </c>
      <c r="AC11" s="566"/>
      <c r="AD11" s="566"/>
      <c r="AE11" s="798" t="s">
        <v>320</v>
      </c>
      <c r="AF11" s="798"/>
      <c r="AG11" s="798"/>
      <c r="AH11" s="798"/>
      <c r="AI11" s="798"/>
      <c r="AJ11" s="798"/>
      <c r="AK11" s="798"/>
      <c r="AL11" s="798"/>
    </row>
    <row r="12" spans="1:38" s="44" customFormat="1" ht="13.5" customHeight="1">
      <c r="A12"/>
      <c r="B12"/>
      <c r="C12"/>
      <c r="D12"/>
      <c r="E12"/>
      <c r="F12"/>
      <c r="G12"/>
      <c r="H12"/>
      <c r="I12"/>
      <c r="J12"/>
      <c r="K12"/>
      <c r="AA12" s="166"/>
      <c r="AB12"/>
      <c r="AC12"/>
      <c r="AD12"/>
      <c r="AE12"/>
      <c r="AF12"/>
      <c r="AG12"/>
      <c r="AH12"/>
      <c r="AI12"/>
      <c r="AJ12"/>
      <c r="AK12"/>
    </row>
    <row r="13" spans="1:38" s="44" customFormat="1" ht="19.149999999999999" customHeight="1">
      <c r="A13"/>
      <c r="B13" s="801" t="s">
        <v>321</v>
      </c>
      <c r="C13" s="801"/>
      <c r="D13" s="801"/>
      <c r="E13" s="801"/>
      <c r="F13" s="801"/>
      <c r="G13" s="801"/>
      <c r="H13" s="801"/>
      <c r="I13" s="801"/>
      <c r="J13" s="801"/>
      <c r="K13" s="801"/>
      <c r="L13" s="801"/>
      <c r="AA13" s="166"/>
      <c r="AB13" s="801" t="s">
        <v>322</v>
      </c>
      <c r="AC13" s="801"/>
      <c r="AD13" s="801"/>
      <c r="AE13" s="801"/>
      <c r="AF13" s="801"/>
      <c r="AG13" s="801"/>
      <c r="AH13" s="801"/>
      <c r="AI13" s="801"/>
      <c r="AJ13" s="801"/>
      <c r="AK13" s="801"/>
      <c r="AL13" s="801"/>
    </row>
    <row r="14" spans="1:38" s="44" customFormat="1" ht="23.45" customHeight="1">
      <c r="A14"/>
      <c r="B14" s="566" t="s">
        <v>31</v>
      </c>
      <c r="C14" s="566"/>
      <c r="D14" s="566"/>
      <c r="E14" s="802"/>
      <c r="F14" s="802"/>
      <c r="G14" s="802"/>
      <c r="H14" s="802"/>
      <c r="I14" s="802"/>
      <c r="J14" s="802"/>
      <c r="K14" s="802"/>
      <c r="L14" s="802"/>
      <c r="M14" s="140" t="s">
        <v>347</v>
      </c>
      <c r="AA14" s="166"/>
      <c r="AB14" s="566" t="s">
        <v>31</v>
      </c>
      <c r="AC14" s="566"/>
      <c r="AD14" s="566"/>
      <c r="AE14" s="798" t="s">
        <v>323</v>
      </c>
      <c r="AF14" s="798"/>
      <c r="AG14" s="798"/>
      <c r="AH14" s="798"/>
      <c r="AI14" s="798"/>
      <c r="AJ14" s="798"/>
      <c r="AK14" s="798"/>
      <c r="AL14" s="798"/>
    </row>
    <row r="15" spans="1:38" s="44" customFormat="1" ht="23.45" customHeight="1">
      <c r="A15"/>
      <c r="B15" s="566" t="s">
        <v>11</v>
      </c>
      <c r="C15" s="566"/>
      <c r="D15" s="566"/>
      <c r="E15" s="797">
        <f>IF($E$14='【入力】仕入(経費)情報'!$G$10,'【入力】仕入(経費)情報'!$G11,IF($E$14='【入力】仕入(経費)情報'!$I$10,'【入力】仕入(経費)情報'!$I11,IF($E$14='【入力】仕入(経費)情報'!$K$10,'【入力】仕入(経費)情報'!$K11,IF($E$14='【入力】仕入(経費)情報'!$M$10,'【入力】仕入(経費)情報'!$M11,IF($E$14='【入力】仕入(経費)情報'!$O$10,'【入力】仕入(経費)情報'!$O11,IF($E$14='【入力】仕入(経費)情報'!$Q$10,'【入力】仕入(経費)情報'!$Q11,IF($E$14='【入力】仕入(経費)情報'!$S$10,'【入力】仕入(経費)情報'!$S11,IF($E$14='【入力】仕入(経費)情報'!$U$10,'【入力】仕入(経費)情報'!$U11,IF($E$14='【入力】仕入(経費)情報'!$W$10,'【入力】仕入(経費)情報'!$W11,IF($E$14='【入力】仕入(経費)情報'!$Y$10,'【入力】仕入(経費)情報'!$Y11))))))))))</f>
        <v>0</v>
      </c>
      <c r="F15" s="797"/>
      <c r="G15" s="797"/>
      <c r="H15" s="797"/>
      <c r="I15" s="797"/>
      <c r="J15" s="797"/>
      <c r="K15" s="797"/>
      <c r="L15" s="797"/>
      <c r="AA15" s="166"/>
      <c r="AB15" s="566" t="s">
        <v>11</v>
      </c>
      <c r="AC15" s="566"/>
      <c r="AD15" s="566"/>
      <c r="AE15" s="798" t="s">
        <v>324</v>
      </c>
      <c r="AF15" s="798"/>
      <c r="AG15" s="798"/>
      <c r="AH15" s="798"/>
      <c r="AI15" s="798"/>
      <c r="AJ15" s="798"/>
      <c r="AK15" s="798"/>
      <c r="AL15" s="798"/>
    </row>
    <row r="16" spans="1:38" s="44" customFormat="1" ht="23.45" customHeight="1">
      <c r="A16"/>
      <c r="B16" s="566" t="s">
        <v>325</v>
      </c>
      <c r="C16" s="566"/>
      <c r="D16" s="566"/>
      <c r="E16" s="814" t="s">
        <v>350</v>
      </c>
      <c r="F16" s="814"/>
      <c r="G16" s="814"/>
      <c r="H16" s="814"/>
      <c r="I16" s="814"/>
      <c r="J16" s="814"/>
      <c r="K16" s="814"/>
      <c r="L16" s="814"/>
      <c r="M16" s="140" t="s">
        <v>348</v>
      </c>
      <c r="AA16" s="166"/>
      <c r="AB16" s="566" t="s">
        <v>325</v>
      </c>
      <c r="AC16" s="566"/>
      <c r="AD16" s="566"/>
      <c r="AE16" s="814">
        <v>45517</v>
      </c>
      <c r="AF16" s="814"/>
      <c r="AG16" s="814"/>
      <c r="AH16" s="814"/>
      <c r="AI16" s="814"/>
      <c r="AJ16" s="814"/>
      <c r="AK16" s="814"/>
      <c r="AL16" s="814"/>
    </row>
    <row r="17" spans="1:39" s="44" customFormat="1" ht="16.5" customHeight="1" thickBot="1">
      <c r="A17"/>
      <c r="B17"/>
      <c r="C17"/>
      <c r="D17"/>
      <c r="E17"/>
      <c r="F17"/>
      <c r="G17"/>
      <c r="H17"/>
      <c r="I17"/>
      <c r="J17"/>
      <c r="K17"/>
      <c r="L17" s="45" t="s">
        <v>26</v>
      </c>
      <c r="AA17" s="166"/>
      <c r="AB17"/>
      <c r="AC17"/>
      <c r="AD17"/>
      <c r="AE17"/>
      <c r="AF17"/>
      <c r="AG17"/>
      <c r="AH17"/>
      <c r="AI17"/>
      <c r="AJ17"/>
      <c r="AK17"/>
      <c r="AL17" s="45" t="s">
        <v>26</v>
      </c>
    </row>
    <row r="18" spans="1:39" s="44" customFormat="1" ht="30" customHeight="1" thickBot="1">
      <c r="A18"/>
      <c r="B18" s="815" t="s">
        <v>326</v>
      </c>
      <c r="C18" s="816"/>
      <c r="D18" s="817"/>
      <c r="E18" s="817"/>
      <c r="F18" s="817"/>
      <c r="G18" s="817"/>
      <c r="H18" s="817"/>
      <c r="I18" s="817"/>
      <c r="J18" s="817"/>
      <c r="K18" s="817"/>
      <c r="L18" s="818"/>
      <c r="AA18" s="166"/>
      <c r="AB18" s="815" t="s">
        <v>326</v>
      </c>
      <c r="AC18" s="816"/>
      <c r="AD18" s="817"/>
      <c r="AE18" s="817"/>
      <c r="AF18" s="817"/>
      <c r="AG18" s="817"/>
      <c r="AH18" s="817"/>
      <c r="AI18" s="817"/>
      <c r="AJ18" s="817"/>
      <c r="AK18" s="817"/>
      <c r="AL18" s="818"/>
    </row>
    <row r="19" spans="1:39" s="44" customFormat="1" ht="30" customHeight="1">
      <c r="A19"/>
      <c r="B19" s="828" t="s">
        <v>32</v>
      </c>
      <c r="C19" s="819" t="s">
        <v>327</v>
      </c>
      <c r="D19" s="820"/>
      <c r="E19" s="821"/>
      <c r="F19" s="822">
        <f>IF($E$14='【入力】仕入(経費)情報'!$G$10,'【入力】仕入(経費)情報'!$G12,IF($E$14='【入力】仕入(経費)情報'!$I$10,'【入力】仕入(経費)情報'!$I12,IF($E$14='【入力】仕入(経費)情報'!$K$10,'【入力】仕入(経費)情報'!$K12,IF($E$14='【入力】仕入(経費)情報'!$M$10,'【入力】仕入(経費)情報'!$M12,IF($E$14='【入力】仕入(経費)情報'!$O$10,'【入力】仕入(経費)情報'!$O12,IF($E$14='【入力】仕入(経費)情報'!$Q$10,'【入力】仕入(経費)情報'!$Q12,IF($E$14='【入力】仕入(経費)情報'!$S$10,'【入力】仕入(経費)情報'!$S12,IF($E$14='【入力】仕入(経費)情報'!$U$10,'【入力】仕入(経費)情報'!$U12,IF($E$14='【入力】仕入(経費)情報'!$W$10,'【入力】仕入(経費)情報'!$W12,IF($E$14='【入力】仕入(経費)情報'!$Y$10,'【入力】仕入(経費)情報'!$Y12))))))))))</f>
        <v>0</v>
      </c>
      <c r="G19" s="823"/>
      <c r="H19" s="823"/>
      <c r="I19" s="823"/>
      <c r="J19" s="823"/>
      <c r="K19" s="823"/>
      <c r="L19" s="191" t="s">
        <v>328</v>
      </c>
      <c r="M19" s="824"/>
      <c r="N19" s="825"/>
      <c r="O19" s="825"/>
      <c r="P19" s="825"/>
      <c r="Q19" s="825"/>
      <c r="AA19" s="166"/>
      <c r="AB19" s="828" t="s">
        <v>32</v>
      </c>
      <c r="AC19" s="819" t="s">
        <v>327</v>
      </c>
      <c r="AD19" s="820"/>
      <c r="AE19" s="821"/>
      <c r="AF19" s="826">
        <v>850000</v>
      </c>
      <c r="AG19" s="827"/>
      <c r="AH19" s="827"/>
      <c r="AI19" s="827"/>
      <c r="AJ19" s="827"/>
      <c r="AK19" s="827"/>
      <c r="AL19" s="191" t="s">
        <v>328</v>
      </c>
    </row>
    <row r="20" spans="1:39" ht="30" customHeight="1">
      <c r="B20" s="829"/>
      <c r="C20" s="803" t="s">
        <v>33</v>
      </c>
      <c r="D20" s="173" t="s">
        <v>34</v>
      </c>
      <c r="E20" s="174"/>
      <c r="F20" s="806" t="str">
        <f>IF($E$14='【入力】仕入(経費)情報'!$G$10,'【入力】仕入(経費)情報'!$G15,IF($E$14='【入力】仕入(経費)情報'!$I$10,'【入力】仕入(経費)情報'!$I15,IF($E$14='【入力】仕入(経費)情報'!$K$10,'【入力】仕入(経費)情報'!$K15,IF($E$14='【入力】仕入(経費)情報'!$M$10,'【入力】仕入(経費)情報'!$M15,IF($E$14='【入力】仕入(経費)情報'!$O$10,'【入力】仕入(経費)情報'!$O15,IF($E$14='【入力】仕入(経費)情報'!$Q$10,'【入力】仕入(経費)情報'!$Q15,IF($E$14='【入力】仕入(経費)情報'!$S$10,'【入力】仕入(経費)情報'!$S15,IF($E$14='【入力】仕入(経費)情報'!$U$10,'【入力】仕入(経費)情報'!$U15,IF($E$14='【入力】仕入(経費)情報'!$W$10,'【入力】仕入(経費)情報'!$W15,IF($E$14='【入力】仕入(経費)情報'!$Y$10,'【入力】仕入(経費)情報'!$Y15))))))))))</f>
        <v>　　</v>
      </c>
      <c r="G20" s="807"/>
      <c r="H20" s="807"/>
      <c r="I20" s="807"/>
      <c r="J20" s="807"/>
      <c r="K20" s="807"/>
      <c r="L20" s="808"/>
      <c r="AA20" s="166"/>
      <c r="AB20" s="829"/>
      <c r="AC20" s="803" t="s">
        <v>33</v>
      </c>
      <c r="AD20" s="173" t="s">
        <v>34</v>
      </c>
      <c r="AE20" s="174"/>
      <c r="AF20" s="809" t="str">
        <f>IF($E$14='【入力】仕入(経費)情報'!$G$10,'【入力】仕入(経費)情報'!$G15,IF($E$14='【入力】仕入(経費)情報'!$I$10,'【入力】仕入(経費)情報'!$I15,IF($E$14='【入力】仕入(経費)情報'!$K$10,'【入力】仕入(経費)情報'!$K15,IF($E$14='【入力】仕入(経費)情報'!$M$10,'【入力】仕入(経費)情報'!$M15,IF($E$14='【入力】仕入(経費)情報'!$O$10,'【入力】仕入(経費)情報'!$O15,IF($E$14='【入力】仕入(経費)情報'!$Q$10,'【入力】仕入(経費)情報'!$Q15,IF($E$14='【入力】仕入(経費)情報'!$S$10,'【入力】仕入(経費)情報'!$S15,IF($E$14='【入力】仕入(経費)情報'!$U$10,'【入力】仕入(経費)情報'!$U15,IF($E$14='【入力】仕入(経費)情報'!$W$10,'【入力】仕入(経費)情報'!$W15,IF($E$14='【入力】仕入(経費)情報'!$Y$10,'【入力】仕入(経費)情報'!$Y15))))))))))</f>
        <v>　　</v>
      </c>
      <c r="AG20" s="810"/>
      <c r="AH20" s="810"/>
      <c r="AI20" s="810"/>
      <c r="AJ20" s="810"/>
      <c r="AK20" s="810"/>
      <c r="AL20" s="811"/>
    </row>
    <row r="21" spans="1:39" s="44" customFormat="1" ht="30" customHeight="1">
      <c r="A21"/>
      <c r="B21" s="829"/>
      <c r="C21" s="804"/>
      <c r="D21" s="812" t="s">
        <v>329</v>
      </c>
      <c r="E21" s="813"/>
      <c r="F21" s="838">
        <f>IF($E$14='【入力】仕入(経費)情報'!$G$10,'【入力】仕入(経費)情報'!$G16,IF($E$14='【入力】仕入(経費)情報'!$I$10,'【入力】仕入(経費)情報'!$I16,IF($E$14='【入力】仕入(経費)情報'!$K$10,'【入力】仕入(経費)情報'!$K16,IF($E$14='【入力】仕入(経費)情報'!$M$10,'【入力】仕入(経費)情報'!$M16,IF($E$14='【入力】仕入(経費)情報'!$O$10,'【入力】仕入(経費)情報'!$O16,IF($E$14='【入力】仕入(経費)情報'!$Q$10,'【入力】仕入(経費)情報'!$Q16,IF($E$14='【入力】仕入(経費)情報'!$S$10,'【入力】仕入(経費)情報'!$S16,IF($E$14='【入力】仕入(経費)情報'!$U$10,'【入力】仕入(経費)情報'!$U16,IF($E$14='【入力】仕入(経費)情報'!$W$10,'【入力】仕入(経費)情報'!$W16,IF($E$14='【入力】仕入(経費)情報'!$Y$10,'【入力】仕入(経費)情報'!$Y16))))))))))</f>
        <v>0</v>
      </c>
      <c r="G21" s="839"/>
      <c r="H21" s="839"/>
      <c r="I21" s="839"/>
      <c r="J21" s="839"/>
      <c r="K21" s="839"/>
      <c r="L21" s="175" t="s">
        <v>328</v>
      </c>
      <c r="AA21" s="166"/>
      <c r="AB21" s="829"/>
      <c r="AC21" s="804"/>
      <c r="AD21" s="812" t="s">
        <v>329</v>
      </c>
      <c r="AE21" s="813"/>
      <c r="AF21" s="840">
        <v>60000</v>
      </c>
      <c r="AG21" s="841"/>
      <c r="AH21" s="841"/>
      <c r="AI21" s="841"/>
      <c r="AJ21" s="841"/>
      <c r="AK21" s="841"/>
      <c r="AL21" s="175" t="s">
        <v>328</v>
      </c>
      <c r="AM21" s="176"/>
    </row>
    <row r="22" spans="1:39" s="44" customFormat="1" ht="30" customHeight="1">
      <c r="A22"/>
      <c r="B22" s="829"/>
      <c r="C22" s="805"/>
      <c r="D22" s="177" t="s">
        <v>330</v>
      </c>
      <c r="E22" s="178" t="s">
        <v>35</v>
      </c>
      <c r="F22" s="842">
        <f>IF($E$14='【入力】仕入(経費)情報'!$G$10,'【入力】仕入(経費)情報'!$G17,IF($E$14='【入力】仕入(経費)情報'!$I$10,'【入力】仕入(経費)情報'!$I17,IF($E$14='【入力】仕入(経費)情報'!$K$10,'【入力】仕入(経費)情報'!$K17,IF($E$14='【入力】仕入(経費)情報'!$M$10,'【入力】仕入(経費)情報'!$M17,IF($E$14='【入力】仕入(経費)情報'!$O$10,'【入力】仕入(経費)情報'!$O17,IF($E$14='【入力】仕入(経費)情報'!$Q$10,'【入力】仕入(経費)情報'!$Q17,IF($E$14='【入力】仕入(経費)情報'!$S$10,'【入力】仕入(経費)情報'!$S17,IF($E$14='【入力】仕入(経費)情報'!$U$10,'【入力】仕入(経費)情報'!$U17,IF($E$14='【入力】仕入(経費)情報'!$W$10,'【入力】仕入(経費)情報'!$W17,IF($E$14='【入力】仕入(経費)情報'!$Y$10,'【入力】仕入(経費)情報'!$Y17))))))))))</f>
        <v>0</v>
      </c>
      <c r="G22" s="843"/>
      <c r="H22" s="843"/>
      <c r="I22" s="843"/>
      <c r="J22" s="843"/>
      <c r="K22" s="843"/>
      <c r="L22" s="179" t="s">
        <v>328</v>
      </c>
      <c r="AA22" s="166"/>
      <c r="AB22" s="829"/>
      <c r="AC22" s="805"/>
      <c r="AD22" s="177" t="s">
        <v>330</v>
      </c>
      <c r="AE22" s="178" t="s">
        <v>35</v>
      </c>
      <c r="AF22" s="853">
        <v>200000</v>
      </c>
      <c r="AG22" s="854"/>
      <c r="AH22" s="854"/>
      <c r="AI22" s="854"/>
      <c r="AJ22" s="854"/>
      <c r="AK22" s="854"/>
      <c r="AL22" s="179" t="s">
        <v>328</v>
      </c>
    </row>
    <row r="23" spans="1:39" s="44" customFormat="1" ht="30" customHeight="1">
      <c r="A23"/>
      <c r="B23" s="829"/>
      <c r="C23" s="831" t="s">
        <v>331</v>
      </c>
      <c r="D23" s="832"/>
      <c r="E23" s="833"/>
      <c r="F23" s="855">
        <f>IF($E$14='【入力】仕入(経費)情報'!$G$10,'【入力】仕入(経費)情報'!$G18,IF($E$14='【入力】仕入(経費)情報'!$I$10,'【入力】仕入(経費)情報'!$I18,IF($E$14='【入力】仕入(経費)情報'!$K$10,'【入力】仕入(経費)情報'!$K18,IF($E$14='【入力】仕入(経費)情報'!$M$10,'【入力】仕入(経費)情報'!$M18,IF($E$14='【入力】仕入(経費)情報'!$O$10,'【入力】仕入(経費)情報'!$O18,IF($E$14='【入力】仕入(経費)情報'!$Q$10,'【入力】仕入(経費)情報'!$Q18,IF($E$14='【入力】仕入(経費)情報'!$S$10,'【入力】仕入(経費)情報'!$S18,IF($E$14='【入力】仕入(経費)情報'!$U$10,'【入力】仕入(経費)情報'!$U18,IF($E$14='【入力】仕入(経費)情報'!$W$10,'【入力】仕入(経費)情報'!$W18,IF($E$14='【入力】仕入(経費)情報'!$Y$10,'【入力】仕入(経費)情報'!$Y18))))))))))</f>
        <v>0</v>
      </c>
      <c r="G23" s="856"/>
      <c r="H23" s="856"/>
      <c r="I23" s="856"/>
      <c r="J23" s="856"/>
      <c r="K23" s="856"/>
      <c r="L23" s="180" t="s">
        <v>328</v>
      </c>
      <c r="M23" s="824"/>
      <c r="N23" s="825"/>
      <c r="O23" s="825"/>
      <c r="P23" s="825"/>
      <c r="Q23" s="825"/>
      <c r="AA23" s="166"/>
      <c r="AB23" s="829"/>
      <c r="AC23" s="831" t="s">
        <v>331</v>
      </c>
      <c r="AD23" s="832"/>
      <c r="AE23" s="833"/>
      <c r="AF23" s="836">
        <v>1250000</v>
      </c>
      <c r="AG23" s="837"/>
      <c r="AH23" s="837"/>
      <c r="AI23" s="837"/>
      <c r="AJ23" s="837"/>
      <c r="AK23" s="837"/>
      <c r="AL23" s="180" t="s">
        <v>328</v>
      </c>
    </row>
    <row r="24" spans="1:39" s="44" customFormat="1" ht="30" customHeight="1">
      <c r="A24"/>
      <c r="B24" s="829"/>
      <c r="C24" s="177" t="s">
        <v>33</v>
      </c>
      <c r="D24" s="844" t="s">
        <v>332</v>
      </c>
      <c r="E24" s="845"/>
      <c r="F24" s="846">
        <f>IF($E$14='【入力】仕入(経費)情報'!$G$10,'【入力】仕入(経費)情報'!$G19,IF($E$14='【入力】仕入(経費)情報'!$I$10,'【入力】仕入(経費)情報'!$I19,IF($E$14='【入力】仕入(経費)情報'!$K$10,'【入力】仕入(経費)情報'!$K19,IF($E$14='【入力】仕入(経費)情報'!$M$10,'【入力】仕入(経費)情報'!$M19,IF($E$14='【入力】仕入(経費)情報'!$O$10,'【入力】仕入(経費)情報'!$O19,IF($E$14='【入力】仕入(経費)情報'!$Q$10,'【入力】仕入(経費)情報'!$Q19,IF($E$14='【入力】仕入(経費)情報'!$S$10,'【入力】仕入(経費)情報'!$S19,IF($E$14='【入力】仕入(経費)情報'!$U$10,'【入力】仕入(経費)情報'!$U19,IF($E$14='【入力】仕入(経費)情報'!$W$10,'【入力】仕入(経費)情報'!$W19,IF($E$14='【入力】仕入(経費)情報'!$Y$10,'【入力】仕入(経費)情報'!$Y19))))))))))</f>
        <v>0</v>
      </c>
      <c r="G24" s="847"/>
      <c r="H24" s="847"/>
      <c r="I24" s="847"/>
      <c r="J24" s="847"/>
      <c r="K24" s="847"/>
      <c r="L24" s="181" t="s">
        <v>328</v>
      </c>
      <c r="AA24" s="166"/>
      <c r="AB24" s="829"/>
      <c r="AC24" s="177" t="s">
        <v>33</v>
      </c>
      <c r="AD24" s="844" t="s">
        <v>332</v>
      </c>
      <c r="AE24" s="845"/>
      <c r="AF24" s="848">
        <v>55000</v>
      </c>
      <c r="AG24" s="849"/>
      <c r="AH24" s="849"/>
      <c r="AI24" s="849"/>
      <c r="AJ24" s="849"/>
      <c r="AK24" s="849"/>
      <c r="AL24" s="181" t="s">
        <v>328</v>
      </c>
    </row>
    <row r="25" spans="1:39" s="44" customFormat="1" ht="30" customHeight="1">
      <c r="A25"/>
      <c r="B25" s="829"/>
      <c r="C25" s="850" t="s">
        <v>333</v>
      </c>
      <c r="D25" s="832"/>
      <c r="E25" s="833"/>
      <c r="F25" s="851">
        <f>IF($E$14='【入力】仕入(経費)情報'!$G$10,'【入力】仕入(経費)情報'!$G20,IF($E$14='【入力】仕入(経費)情報'!$I$10,'【入力】仕入(経費)情報'!$I20,IF($E$14='【入力】仕入(経費)情報'!$K$10,'【入力】仕入(経費)情報'!$K20,IF($E$14='【入力】仕入(経費)情報'!$M$10,'【入力】仕入(経費)情報'!$M20,IF($E$14='【入力】仕入(経費)情報'!$O$10,'【入力】仕入(経費)情報'!$O20,IF($E$14='【入力】仕入(経費)情報'!$Q$10,'【入力】仕入(経費)情報'!$Q20,IF($E$14='【入力】仕入(経費)情報'!$S$10,'【入力】仕入(経費)情報'!$S20,IF($E$14='【入力】仕入(経費)情報'!$U$10,'【入力】仕入(経費)情報'!$U20,IF($E$14='【入力】仕入(経費)情報'!$W$10,'【入力】仕入(経費)情報'!$W20,IF($E$14='【入力】仕入(経費)情報'!$Y$10,'【入力】仕入(経費)情報'!$Y20))))))))))</f>
        <v>0</v>
      </c>
      <c r="G25" s="852"/>
      <c r="H25" s="852"/>
      <c r="I25" s="852"/>
      <c r="J25" s="852"/>
      <c r="K25" s="852"/>
      <c r="L25" s="180" t="s">
        <v>328</v>
      </c>
      <c r="M25" s="824"/>
      <c r="N25" s="825"/>
      <c r="O25" s="825"/>
      <c r="P25" s="825"/>
      <c r="Q25" s="825"/>
      <c r="AA25" s="166"/>
      <c r="AB25" s="829"/>
      <c r="AC25" s="850" t="s">
        <v>333</v>
      </c>
      <c r="AD25" s="832"/>
      <c r="AE25" s="833"/>
      <c r="AF25" s="836">
        <v>800000</v>
      </c>
      <c r="AG25" s="837"/>
      <c r="AH25" s="837"/>
      <c r="AI25" s="837"/>
      <c r="AJ25" s="837"/>
      <c r="AK25" s="837"/>
      <c r="AL25" s="180" t="s">
        <v>328</v>
      </c>
    </row>
    <row r="26" spans="1:39" s="44" customFormat="1" ht="30" customHeight="1">
      <c r="A26"/>
      <c r="B26" s="829"/>
      <c r="C26" s="177" t="s">
        <v>33</v>
      </c>
      <c r="D26" s="844" t="s">
        <v>36</v>
      </c>
      <c r="E26" s="845"/>
      <c r="F26" s="846">
        <f>IF($E$14='【入力】仕入(経費)情報'!$G$10,'【入力】仕入(経費)情報'!$G21,IF($E$14='【入力】仕入(経費)情報'!$I$10,'【入力】仕入(経費)情報'!$I21,IF($E$14='【入力】仕入(経費)情報'!$K$10,'【入力】仕入(経費)情報'!$K21,IF($E$14='【入力】仕入(経費)情報'!$M$10,'【入力】仕入(経費)情報'!$M21,IF($E$14='【入力】仕入(経費)情報'!$O$10,'【入力】仕入(経費)情報'!$O21,IF($E$14='【入力】仕入(経費)情報'!$Q$10,'【入力】仕入(経費)情報'!$Q21,IF($E$14='【入力】仕入(経費)情報'!$S$10,'【入力】仕入(経費)情報'!$S21,IF($E$14='【入力】仕入(経費)情報'!$U$10,'【入力】仕入(経費)情報'!$U21,IF($E$14='【入力】仕入(経費)情報'!$W$10,'【入力】仕入(経費)情報'!$W21,IF($E$14='【入力】仕入(経費)情報'!$Y$10,'【入力】仕入(経費)情報'!$Y21))))))))))</f>
        <v>0</v>
      </c>
      <c r="G26" s="847"/>
      <c r="H26" s="847"/>
      <c r="I26" s="847"/>
      <c r="J26" s="847"/>
      <c r="K26" s="847"/>
      <c r="L26" s="181" t="s">
        <v>328</v>
      </c>
      <c r="AA26" s="166"/>
      <c r="AB26" s="829"/>
      <c r="AC26" s="177" t="s">
        <v>33</v>
      </c>
      <c r="AD26" s="844" t="s">
        <v>36</v>
      </c>
      <c r="AE26" s="845"/>
      <c r="AF26" s="848">
        <v>70000</v>
      </c>
      <c r="AG26" s="849"/>
      <c r="AH26" s="849"/>
      <c r="AI26" s="849"/>
      <c r="AJ26" s="849"/>
      <c r="AK26" s="849"/>
      <c r="AL26" s="181" t="s">
        <v>328</v>
      </c>
    </row>
    <row r="27" spans="1:39" s="44" customFormat="1" ht="30" customHeight="1">
      <c r="A27"/>
      <c r="B27" s="829"/>
      <c r="C27" s="850" t="s">
        <v>431</v>
      </c>
      <c r="D27" s="832"/>
      <c r="E27" s="833"/>
      <c r="F27" s="851">
        <f>IF($E$14='【入力】仕入(経費)情報'!$G$10,'【入力】仕入(経費)情報'!$G22,IF($E$14='【入力】仕入(経費)情報'!$I$10,'【入力】仕入(経費)情報'!$I22,IF($E$14='【入力】仕入(経費)情報'!$K$10,'【入力】仕入(経費)情報'!$K22,IF($E$14='【入力】仕入(経費)情報'!$M$10,'【入力】仕入(経費)情報'!$M22,IF($E$14='【入力】仕入(経費)情報'!$O$10,'【入力】仕入(経費)情報'!$O22,IF($E$14='【入力】仕入(経費)情報'!$Q$10,'【入力】仕入(経費)情報'!$Q22,IF($E$14='【入力】仕入(経費)情報'!$S$10,'【入力】仕入(経費)情報'!$S22,IF($E$14='【入力】仕入(経費)情報'!$U$10,'【入力】仕入(経費)情報'!$U22,IF($E$14='【入力】仕入(経費)情報'!$W$10,'【入力】仕入(経費)情報'!$W22,IF($E$14='【入力】仕入(経費)情報'!$Y$10,'【入力】仕入(経費)情報'!$Y22))))))))))</f>
        <v>0</v>
      </c>
      <c r="G27" s="852"/>
      <c r="H27" s="852"/>
      <c r="I27" s="852"/>
      <c r="J27" s="852"/>
      <c r="K27" s="852"/>
      <c r="L27" s="180" t="s">
        <v>328</v>
      </c>
      <c r="M27" s="824"/>
      <c r="N27" s="825"/>
      <c r="O27" s="825"/>
      <c r="P27" s="825"/>
      <c r="Q27" s="825"/>
      <c r="AA27" s="166"/>
      <c r="AB27" s="829"/>
      <c r="AC27" s="850" t="s">
        <v>431</v>
      </c>
      <c r="AD27" s="832"/>
      <c r="AE27" s="833"/>
      <c r="AF27" s="836">
        <v>800000</v>
      </c>
      <c r="AG27" s="837"/>
      <c r="AH27" s="837"/>
      <c r="AI27" s="837"/>
      <c r="AJ27" s="837"/>
      <c r="AK27" s="837"/>
      <c r="AL27" s="180" t="s">
        <v>328</v>
      </c>
    </row>
    <row r="28" spans="1:39" s="44" customFormat="1" ht="30" customHeight="1" thickBot="1">
      <c r="A28"/>
      <c r="B28" s="830"/>
      <c r="C28" s="182" t="s">
        <v>33</v>
      </c>
      <c r="D28" s="877" t="s">
        <v>443</v>
      </c>
      <c r="E28" s="878"/>
      <c r="F28" s="909">
        <f>IF($E$14='【入力】仕入(経費)情報'!$G$10,'【入力】仕入(経費)情報'!$G23,IF($E$14='【入力】仕入(経費)情報'!$I$10,'【入力】仕入(経費)情報'!$I23,IF($E$14='【入力】仕入(経費)情報'!$K$10,'【入力】仕入(経費)情報'!$K23,IF($E$14='【入力】仕入(経費)情報'!$M$10,'【入力】仕入(経費)情報'!$M23,IF($E$14='【入力】仕入(経費)情報'!$O$10,'【入力】仕入(経費)情報'!$O23,IF($E$14='【入力】仕入(経費)情報'!$Q$10,'【入力】仕入(経費)情報'!$Q23,IF($E$14='【入力】仕入(経費)情報'!$S$10,'【入力】仕入(経費)情報'!$S23,IF($E$14='【入力】仕入(経費)情報'!$U$10,'【入力】仕入(経費)情報'!$U23,IF($E$14='【入力】仕入(経費)情報'!$W$10,'【入力】仕入(経費)情報'!$W23,IF($E$14='【入力】仕入(経費)情報'!$Y$10,'【入力】仕入(経費)情報'!$Y23))))))))))</f>
        <v>0</v>
      </c>
      <c r="G28" s="910"/>
      <c r="H28" s="910"/>
      <c r="I28" s="910"/>
      <c r="J28" s="910"/>
      <c r="K28" s="910"/>
      <c r="L28" s="183" t="s">
        <v>328</v>
      </c>
      <c r="AA28" s="166"/>
      <c r="AB28" s="830"/>
      <c r="AC28" s="182" t="s">
        <v>33</v>
      </c>
      <c r="AD28" s="877" t="s">
        <v>443</v>
      </c>
      <c r="AE28" s="878"/>
      <c r="AF28" s="904">
        <v>200000</v>
      </c>
      <c r="AG28" s="905"/>
      <c r="AH28" s="905"/>
      <c r="AI28" s="905"/>
      <c r="AJ28" s="905"/>
      <c r="AK28" s="905"/>
      <c r="AL28" s="183" t="s">
        <v>328</v>
      </c>
    </row>
    <row r="29" spans="1:39" s="44" customFormat="1" ht="30" customHeight="1">
      <c r="A29"/>
      <c r="B29" s="906" t="s">
        <v>37</v>
      </c>
      <c r="C29" s="819" t="s">
        <v>434</v>
      </c>
      <c r="D29" s="820"/>
      <c r="E29" s="821"/>
      <c r="F29" s="911">
        <f>IF($E$14='【入力】仕入(経費)情報'!$G$10,'【入力】仕入(経費)情報'!$G24,IF($E$14='【入力】仕入(経費)情報'!$I$10,'【入力】仕入(経費)情報'!$I24,IF($E$14='【入力】仕入(経費)情報'!$K$10,'【入力】仕入(経費)情報'!$K24,IF($E$14='【入力】仕入(経費)情報'!$M$10,'【入力】仕入(経費)情報'!$M24,IF($E$14='【入力】仕入(経費)情報'!$O$10,'【入力】仕入(経費)情報'!$O24,IF($E$14='【入力】仕入(経費)情報'!$Q$10,'【入力】仕入(経費)情報'!$Q24,IF($E$14='【入力】仕入(経費)情報'!$S$10,'【入力】仕入(経費)情報'!$S24,IF($E$14='【入力】仕入(経費)情報'!$U$10,'【入力】仕入(経費)情報'!$U24,IF($E$14='【入力】仕入(経費)情報'!$W$10,'【入力】仕入(経費)情報'!$W24,IF($E$14='【入力】仕入(経費)情報'!$Y$10,'【入力】仕入(経費)情報'!$Y24))))))))))</f>
        <v>0</v>
      </c>
      <c r="G29" s="912"/>
      <c r="H29" s="912"/>
      <c r="I29" s="912"/>
      <c r="J29" s="912"/>
      <c r="K29" s="912"/>
      <c r="L29" s="172" t="s">
        <v>328</v>
      </c>
      <c r="M29" s="824"/>
      <c r="N29" s="825"/>
      <c r="O29" s="825"/>
      <c r="P29" s="825"/>
      <c r="Q29" s="825"/>
      <c r="AA29" s="166"/>
      <c r="AB29" s="906" t="s">
        <v>37</v>
      </c>
      <c r="AC29" s="819" t="s">
        <v>434</v>
      </c>
      <c r="AD29" s="820"/>
      <c r="AE29" s="821"/>
      <c r="AF29" s="857">
        <v>500000</v>
      </c>
      <c r="AG29" s="858"/>
      <c r="AH29" s="858"/>
      <c r="AI29" s="858"/>
      <c r="AJ29" s="858"/>
      <c r="AK29" s="858"/>
      <c r="AL29" s="172" t="s">
        <v>328</v>
      </c>
    </row>
    <row r="30" spans="1:39" s="44" customFormat="1" ht="30" customHeight="1">
      <c r="A30"/>
      <c r="B30" s="907"/>
      <c r="C30" s="803" t="s">
        <v>33</v>
      </c>
      <c r="D30" s="812" t="s">
        <v>435</v>
      </c>
      <c r="E30" s="813"/>
      <c r="F30" s="859">
        <f>IF($E$14='【入力】仕入(経費)情報'!$G$10,'【入力】仕入(経費)情報'!$G25,IF($E$14='【入力】仕入(経費)情報'!$I$10,'【入力】仕入(経費)情報'!$I25,IF($E$14='【入力】仕入(経費)情報'!$K$10,'【入力】仕入(経費)情報'!$K25,IF($E$14='【入力】仕入(経費)情報'!$M$10,'【入力】仕入(経費)情報'!$M25,IF($E$14='【入力】仕入(経費)情報'!$O$10,'【入力】仕入(経費)情報'!$O25,IF($E$14='【入力】仕入(経費)情報'!$Q$10,'【入力】仕入(経費)情報'!$Q25,IF($E$14='【入力】仕入(経費)情報'!$S$10,'【入力】仕入(経費)情報'!$S25,IF($E$14='【入力】仕入(経費)情報'!$U$10,'【入力】仕入(経費)情報'!$U25,IF($E$14='【入力】仕入(経費)情報'!$W$10,'【入力】仕入(経費)情報'!$W25,IF($E$14='【入力】仕入(経費)情報'!$Y$10,'【入力】仕入(経費)情報'!$Y25))))))))))</f>
        <v>0</v>
      </c>
      <c r="G30" s="860"/>
      <c r="H30" s="860"/>
      <c r="I30" s="860"/>
      <c r="J30" s="860"/>
      <c r="K30" s="860"/>
      <c r="L30" s="175" t="s">
        <v>328</v>
      </c>
      <c r="AA30" s="166"/>
      <c r="AB30" s="907"/>
      <c r="AC30" s="803" t="s">
        <v>33</v>
      </c>
      <c r="AD30" s="812" t="s">
        <v>435</v>
      </c>
      <c r="AE30" s="813"/>
      <c r="AF30" s="840">
        <v>40000</v>
      </c>
      <c r="AG30" s="841"/>
      <c r="AH30" s="841"/>
      <c r="AI30" s="841"/>
      <c r="AJ30" s="841"/>
      <c r="AK30" s="841"/>
      <c r="AL30" s="175" t="s">
        <v>328</v>
      </c>
    </row>
    <row r="31" spans="1:39" s="44" customFormat="1" ht="30" customHeight="1">
      <c r="A31"/>
      <c r="B31" s="907"/>
      <c r="C31" s="805"/>
      <c r="D31" s="177" t="s">
        <v>330</v>
      </c>
      <c r="E31" s="178" t="s">
        <v>388</v>
      </c>
      <c r="F31" s="861">
        <f>IF($E$14='【入力】仕入(経費)情報'!$G$10,'【入力】仕入(経費)情報'!$G26,IF($E$14='【入力】仕入(経費)情報'!$I$10,'【入力】仕入(経費)情報'!$I26,IF($E$14='【入力】仕入(経費)情報'!$K$10,'【入力】仕入(経費)情報'!$K26,IF($E$14='【入力】仕入(経費)情報'!$M$10,'【入力】仕入(経費)情報'!$M26,IF($E$14='【入力】仕入(経費)情報'!$O$10,'【入力】仕入(経費)情報'!$O26,IF($E$14='【入力】仕入(経費)情報'!$Q$10,'【入力】仕入(経費)情報'!$Q26,IF($E$14='【入力】仕入(経費)情報'!$S$10,'【入力】仕入(経費)情報'!$S26,IF($E$14='【入力】仕入(経費)情報'!$U$10,'【入力】仕入(経費)情報'!$U26,IF($E$14='【入力】仕入(経費)情報'!$W$10,'【入力】仕入(経費)情報'!$W26,IF($E$14='【入力】仕入(経費)情報'!$Y$10,'【入力】仕入(経費)情報'!$Y26))))))))))</f>
        <v>0</v>
      </c>
      <c r="G31" s="862"/>
      <c r="H31" s="862"/>
      <c r="I31" s="862"/>
      <c r="J31" s="862"/>
      <c r="K31" s="862"/>
      <c r="L31" s="179" t="s">
        <v>328</v>
      </c>
      <c r="AA31" s="166"/>
      <c r="AB31" s="907"/>
      <c r="AC31" s="805"/>
      <c r="AD31" s="177" t="s">
        <v>330</v>
      </c>
      <c r="AE31" s="178" t="s">
        <v>388</v>
      </c>
      <c r="AF31" s="853">
        <v>300000</v>
      </c>
      <c r="AG31" s="854"/>
      <c r="AH31" s="854"/>
      <c r="AI31" s="854"/>
      <c r="AJ31" s="854"/>
      <c r="AK31" s="854"/>
      <c r="AL31" s="179" t="s">
        <v>328</v>
      </c>
    </row>
    <row r="32" spans="1:39" s="44" customFormat="1" ht="30" customHeight="1">
      <c r="A32"/>
      <c r="B32" s="907"/>
      <c r="C32" s="831" t="s">
        <v>436</v>
      </c>
      <c r="D32" s="832"/>
      <c r="E32" s="833"/>
      <c r="F32" s="834">
        <f>IF($E$14='【入力】仕入(経費)情報'!$G$10,'【入力】仕入(経費)情報'!$G27,IF($E$14='【入力】仕入(経費)情報'!$I$10,'【入力】仕入(経費)情報'!$I27,IF($E$14='【入力】仕入(経費)情報'!$K$10,'【入力】仕入(経費)情報'!$K27,IF($E$14='【入力】仕入(経費)情報'!$M$10,'【入力】仕入(経費)情報'!$M27,IF($E$14='【入力】仕入(経費)情報'!$O$10,'【入力】仕入(経費)情報'!$O27,IF($E$14='【入力】仕入(経費)情報'!$Q$10,'【入力】仕入(経費)情報'!$Q27,IF($E$14='【入力】仕入(経費)情報'!$S$10,'【入力】仕入(経費)情報'!$S27,IF($E$14='【入力】仕入(経費)情報'!$U$10,'【入力】仕入(経費)情報'!$U27,IF($E$14='【入力】仕入(経費)情報'!$W$10,'【入力】仕入(経費)情報'!$W27,IF($E$14='【入力】仕入(経費)情報'!$Y$10,'【入力】仕入(経費)情報'!$Y27))))))))))</f>
        <v>0</v>
      </c>
      <c r="G32" s="835"/>
      <c r="H32" s="835"/>
      <c r="I32" s="835"/>
      <c r="J32" s="835"/>
      <c r="K32" s="835"/>
      <c r="L32" s="180" t="s">
        <v>328</v>
      </c>
      <c r="M32" s="824"/>
      <c r="N32" s="825"/>
      <c r="O32" s="825"/>
      <c r="P32" s="825"/>
      <c r="Q32" s="825"/>
      <c r="AA32" s="166"/>
      <c r="AB32" s="907"/>
      <c r="AC32" s="831" t="s">
        <v>436</v>
      </c>
      <c r="AD32" s="832"/>
      <c r="AE32" s="833"/>
      <c r="AF32" s="836">
        <v>1000000</v>
      </c>
      <c r="AG32" s="837"/>
      <c r="AH32" s="837"/>
      <c r="AI32" s="837"/>
      <c r="AJ32" s="837"/>
      <c r="AK32" s="837"/>
      <c r="AL32" s="180" t="s">
        <v>328</v>
      </c>
    </row>
    <row r="33" spans="1:39" s="44" customFormat="1" ht="30" customHeight="1">
      <c r="A33"/>
      <c r="B33" s="907"/>
      <c r="C33" s="177" t="s">
        <v>33</v>
      </c>
      <c r="D33" s="844" t="s">
        <v>437</v>
      </c>
      <c r="E33" s="845"/>
      <c r="F33" s="861">
        <f>IF($E$14='【入力】仕入(経費)情報'!$G$10,'【入力】仕入(経費)情報'!$G28,IF($E$14='【入力】仕入(経費)情報'!$I$10,'【入力】仕入(経費)情報'!$I28,IF($E$14='【入力】仕入(経費)情報'!$K$10,'【入力】仕入(経費)情報'!$K28,IF($E$14='【入力】仕入(経費)情報'!$M$10,'【入力】仕入(経費)情報'!$M28,IF($E$14='【入力】仕入(経費)情報'!$O$10,'【入力】仕入(経費)情報'!$O28,IF($E$14='【入力】仕入(経費)情報'!$Q$10,'【入力】仕入(経費)情報'!$Q28,IF($E$14='【入力】仕入(経費)情報'!$S$10,'【入力】仕入(経費)情報'!$S28,IF($E$14='【入力】仕入(経費)情報'!$U$10,'【入力】仕入(経費)情報'!$U28,IF($E$14='【入力】仕入(経費)情報'!$W$10,'【入力】仕入(経費)情報'!$W28,IF($E$14='【入力】仕入(経費)情報'!$Y$10,'【入力】仕入(経費)情報'!$Y28))))))))))</f>
        <v>0</v>
      </c>
      <c r="G33" s="862"/>
      <c r="H33" s="862"/>
      <c r="I33" s="862"/>
      <c r="J33" s="862"/>
      <c r="K33" s="862"/>
      <c r="L33" s="181" t="s">
        <v>328</v>
      </c>
      <c r="AA33" s="166"/>
      <c r="AB33" s="907"/>
      <c r="AC33" s="177" t="s">
        <v>33</v>
      </c>
      <c r="AD33" s="844" t="s">
        <v>437</v>
      </c>
      <c r="AE33" s="845"/>
      <c r="AF33" s="848">
        <v>45000</v>
      </c>
      <c r="AG33" s="849"/>
      <c r="AH33" s="849"/>
      <c r="AI33" s="849"/>
      <c r="AJ33" s="849"/>
      <c r="AK33" s="849"/>
      <c r="AL33" s="181" t="s">
        <v>328</v>
      </c>
    </row>
    <row r="34" spans="1:39" s="44" customFormat="1" ht="30" customHeight="1">
      <c r="A34"/>
      <c r="B34" s="907"/>
      <c r="C34" s="850" t="s">
        <v>433</v>
      </c>
      <c r="D34" s="832"/>
      <c r="E34" s="833"/>
      <c r="F34" s="834">
        <f>IF($E$14='【入力】仕入(経費)情報'!$G$10,'【入力】仕入(経費)情報'!$G29,IF($E$14='【入力】仕入(経費)情報'!$I$10,'【入力】仕入(経費)情報'!$I29,IF($E$14='【入力】仕入(経費)情報'!$K$10,'【入力】仕入(経費)情報'!$K29,IF($E$14='【入力】仕入(経費)情報'!$M$10,'【入力】仕入(経費)情報'!$M29,IF($E$14='【入力】仕入(経費)情報'!$O$10,'【入力】仕入(経費)情報'!$O29,IF($E$14='【入力】仕入(経費)情報'!$Q$10,'【入力】仕入(経費)情報'!$Q29,IF($E$14='【入力】仕入(経費)情報'!$S$10,'【入力】仕入(経費)情報'!$S29,IF($E$14='【入力】仕入(経費)情報'!$U$10,'【入力】仕入(経費)情報'!$U29,IF($E$14='【入力】仕入(経費)情報'!$W$10,'【入力】仕入(経費)情報'!$W29,IF($E$14='【入力】仕入(経費)情報'!$Y$10,'【入力】仕入(経費)情報'!$Y29))))))))))</f>
        <v>0</v>
      </c>
      <c r="G34" s="835"/>
      <c r="H34" s="835"/>
      <c r="I34" s="835"/>
      <c r="J34" s="835"/>
      <c r="K34" s="835"/>
      <c r="L34" s="180" t="s">
        <v>328</v>
      </c>
      <c r="M34" s="824"/>
      <c r="N34" s="825"/>
      <c r="O34" s="825"/>
      <c r="P34" s="825"/>
      <c r="Q34" s="825"/>
      <c r="AA34" s="166"/>
      <c r="AB34" s="907"/>
      <c r="AC34" s="850" t="s">
        <v>433</v>
      </c>
      <c r="AD34" s="832"/>
      <c r="AE34" s="833"/>
      <c r="AF34" s="836">
        <v>300000</v>
      </c>
      <c r="AG34" s="837"/>
      <c r="AH34" s="837"/>
      <c r="AI34" s="837"/>
      <c r="AJ34" s="837"/>
      <c r="AK34" s="837"/>
      <c r="AL34" s="180" t="s">
        <v>328</v>
      </c>
    </row>
    <row r="35" spans="1:39" s="44" customFormat="1" ht="30" customHeight="1">
      <c r="A35"/>
      <c r="B35" s="907"/>
      <c r="C35" s="177" t="s">
        <v>33</v>
      </c>
      <c r="D35" s="844" t="s">
        <v>391</v>
      </c>
      <c r="E35" s="845"/>
      <c r="F35" s="861">
        <f>IF($E$14='【入力】仕入(経費)情報'!$G$10,'【入力】仕入(経費)情報'!$G30,IF($E$14='【入力】仕入(経費)情報'!$I$10,'【入力】仕入(経費)情報'!$I30,IF($E$14='【入力】仕入(経費)情報'!$K$10,'【入力】仕入(経費)情報'!$K30,IF($E$14='【入力】仕入(経費)情報'!$M$10,'【入力】仕入(経費)情報'!$M30,IF($E$14='【入力】仕入(経費)情報'!$O$10,'【入力】仕入(経費)情報'!$O30,IF($E$14='【入力】仕入(経費)情報'!$Q$10,'【入力】仕入(経費)情報'!$Q30,IF($E$14='【入力】仕入(経費)情報'!$S$10,'【入力】仕入(経費)情報'!$S30,IF($E$14='【入力】仕入(経費)情報'!$U$10,'【入力】仕入(経費)情報'!$U30,IF($E$14='【入力】仕入(経費)情報'!$W$10,'【入力】仕入(経費)情報'!$W30,IF($E$14='【入力】仕入(経費)情報'!$Y$10,'【入力】仕入(経費)情報'!$Y30))))))))))</f>
        <v>0</v>
      </c>
      <c r="G35" s="862"/>
      <c r="H35" s="862"/>
      <c r="I35" s="862"/>
      <c r="J35" s="862"/>
      <c r="K35" s="862"/>
      <c r="L35" s="181" t="s">
        <v>328</v>
      </c>
      <c r="AA35" s="166"/>
      <c r="AB35" s="907"/>
      <c r="AC35" s="177" t="s">
        <v>33</v>
      </c>
      <c r="AD35" s="844" t="s">
        <v>391</v>
      </c>
      <c r="AE35" s="845"/>
      <c r="AF35" s="848">
        <v>30000</v>
      </c>
      <c r="AG35" s="849"/>
      <c r="AH35" s="849"/>
      <c r="AI35" s="849"/>
      <c r="AJ35" s="849"/>
      <c r="AK35" s="849"/>
      <c r="AL35" s="181" t="s">
        <v>328</v>
      </c>
    </row>
    <row r="36" spans="1:39" s="44" customFormat="1" ht="30" customHeight="1">
      <c r="A36"/>
      <c r="B36" s="907"/>
      <c r="C36" s="850" t="s">
        <v>438</v>
      </c>
      <c r="D36" s="832"/>
      <c r="E36" s="833"/>
      <c r="F36" s="834">
        <f>IF($E$14='【入力】仕入(経費)情報'!$G$10,'【入力】仕入(経費)情報'!$G31,IF($E$14='【入力】仕入(経費)情報'!$I$10,'【入力】仕入(経費)情報'!$I31,IF($E$14='【入力】仕入(経費)情報'!$K$10,'【入力】仕入(経費)情報'!$K31,IF($E$14='【入力】仕入(経費)情報'!$M$10,'【入力】仕入(経費)情報'!$M31,IF($E$14='【入力】仕入(経費)情報'!$O$10,'【入力】仕入(経費)情報'!$O31,IF($E$14='【入力】仕入(経費)情報'!$Q$10,'【入力】仕入(経費)情報'!$Q31,IF($E$14='【入力】仕入(経費)情報'!$S$10,'【入力】仕入(経費)情報'!$S31,IF($E$14='【入力】仕入(経費)情報'!$U$10,'【入力】仕入(経費)情報'!$U31,IF($E$14='【入力】仕入(経費)情報'!$W$10,'【入力】仕入(経費)情報'!$W31,IF($E$14='【入力】仕入(経費)情報'!$Y$10,'【入力】仕入(経費)情報'!$Y31))))))))))</f>
        <v>0</v>
      </c>
      <c r="G36" s="835"/>
      <c r="H36" s="835"/>
      <c r="I36" s="835"/>
      <c r="J36" s="835"/>
      <c r="K36" s="835"/>
      <c r="L36" s="180" t="s">
        <v>328</v>
      </c>
      <c r="M36" s="824"/>
      <c r="N36" s="825"/>
      <c r="O36" s="825"/>
      <c r="P36" s="825"/>
      <c r="Q36" s="825"/>
      <c r="AA36" s="166"/>
      <c r="AB36" s="907"/>
      <c r="AC36" s="850" t="s">
        <v>438</v>
      </c>
      <c r="AD36" s="832"/>
      <c r="AE36" s="833"/>
      <c r="AF36" s="836">
        <v>400000</v>
      </c>
      <c r="AG36" s="837"/>
      <c r="AH36" s="837"/>
      <c r="AI36" s="837"/>
      <c r="AJ36" s="837"/>
      <c r="AK36" s="837"/>
      <c r="AL36" s="180" t="s">
        <v>328</v>
      </c>
    </row>
    <row r="37" spans="1:39" s="44" customFormat="1" ht="30" customHeight="1" thickBot="1">
      <c r="A37"/>
      <c r="B37" s="908"/>
      <c r="C37" s="182" t="s">
        <v>33</v>
      </c>
      <c r="D37" s="877" t="s">
        <v>444</v>
      </c>
      <c r="E37" s="878"/>
      <c r="F37" s="879">
        <f>IF($E$14='【入力】仕入(経費)情報'!$G$10,'【入力】仕入(経費)情報'!$G32,IF($E$14='【入力】仕入(経費)情報'!$I$10,'【入力】仕入(経費)情報'!$I32,IF($E$14='【入力】仕入(経費)情報'!$K$10,'【入力】仕入(経費)情報'!$K32,IF($E$14='【入力】仕入(経費)情報'!$M$10,'【入力】仕入(経費)情報'!$M32,IF($E$14='【入力】仕入(経費)情報'!$O$10,'【入力】仕入(経費)情報'!$O32,IF($E$14='【入力】仕入(経費)情報'!$Q$10,'【入力】仕入(経費)情報'!$Q32,IF($E$14='【入力】仕入(経費)情報'!$S$10,'【入力】仕入(経費)情報'!$S32,IF($E$14='【入力】仕入(経費)情報'!$U$10,'【入力】仕入(経費)情報'!$U32,IF($E$14='【入力】仕入(経費)情報'!$W$10,'【入力】仕入(経費)情報'!$W32,IF($E$14='【入力】仕入(経費)情報'!$Y$10,'【入力】仕入(経費)情報'!$Y32))))))))))</f>
        <v>0</v>
      </c>
      <c r="G37" s="880"/>
      <c r="H37" s="880"/>
      <c r="I37" s="880"/>
      <c r="J37" s="880"/>
      <c r="K37" s="880"/>
      <c r="L37" s="183" t="s">
        <v>328</v>
      </c>
      <c r="AA37" s="166"/>
      <c r="AB37" s="908"/>
      <c r="AC37" s="182" t="s">
        <v>33</v>
      </c>
      <c r="AD37" s="877" t="s">
        <v>444</v>
      </c>
      <c r="AE37" s="878"/>
      <c r="AF37" s="904">
        <v>300000</v>
      </c>
      <c r="AG37" s="905"/>
      <c r="AH37" s="905"/>
      <c r="AI37" s="905"/>
      <c r="AJ37" s="905"/>
      <c r="AK37" s="905"/>
      <c r="AL37" s="183" t="s">
        <v>328</v>
      </c>
    </row>
    <row r="38" spans="1:39" s="44" customFormat="1" ht="30" customHeight="1">
      <c r="A38"/>
      <c r="B38" s="863" t="s">
        <v>393</v>
      </c>
      <c r="C38" s="864"/>
      <c r="D38" s="864"/>
      <c r="E38" s="865"/>
      <c r="F38" s="866">
        <f>(F19)+(F29)</f>
        <v>0</v>
      </c>
      <c r="G38" s="867"/>
      <c r="H38" s="867"/>
      <c r="I38" s="867"/>
      <c r="J38" s="867"/>
      <c r="K38" s="867"/>
      <c r="L38" s="184" t="s">
        <v>328</v>
      </c>
      <c r="AA38" s="166"/>
      <c r="AB38" s="863" t="s">
        <v>393</v>
      </c>
      <c r="AC38" s="864"/>
      <c r="AD38" s="864"/>
      <c r="AE38" s="865"/>
      <c r="AF38" s="868">
        <f>(AF19)+(AF29)</f>
        <v>1350000</v>
      </c>
      <c r="AG38" s="869"/>
      <c r="AH38" s="869"/>
      <c r="AI38" s="869"/>
      <c r="AJ38" s="869"/>
      <c r="AK38" s="869"/>
      <c r="AL38" s="184" t="s">
        <v>328</v>
      </c>
    </row>
    <row r="39" spans="1:39" s="44" customFormat="1" ht="30" customHeight="1">
      <c r="A39"/>
      <c r="B39" s="870" t="s">
        <v>394</v>
      </c>
      <c r="C39" s="871"/>
      <c r="D39" s="871"/>
      <c r="E39" s="872"/>
      <c r="F39" s="873">
        <f>(F23+F32)</f>
        <v>0</v>
      </c>
      <c r="G39" s="874"/>
      <c r="H39" s="874"/>
      <c r="I39" s="874"/>
      <c r="J39" s="874"/>
      <c r="K39" s="874"/>
      <c r="L39" s="184" t="s">
        <v>328</v>
      </c>
      <c r="AA39" s="166"/>
      <c r="AB39" s="870" t="s">
        <v>394</v>
      </c>
      <c r="AC39" s="871"/>
      <c r="AD39" s="871"/>
      <c r="AE39" s="872"/>
      <c r="AF39" s="875">
        <f>(AF23+AF32)</f>
        <v>2250000</v>
      </c>
      <c r="AG39" s="876"/>
      <c r="AH39" s="876"/>
      <c r="AI39" s="876"/>
      <c r="AJ39" s="876"/>
      <c r="AK39" s="876"/>
      <c r="AL39" s="184" t="s">
        <v>328</v>
      </c>
    </row>
    <row r="40" spans="1:39" s="44" customFormat="1" ht="30" customHeight="1">
      <c r="A40"/>
      <c r="B40" s="870" t="s">
        <v>395</v>
      </c>
      <c r="C40" s="871"/>
      <c r="D40" s="871"/>
      <c r="E40" s="872"/>
      <c r="F40" s="873">
        <f>(F25+F34)</f>
        <v>0</v>
      </c>
      <c r="G40" s="874"/>
      <c r="H40" s="874"/>
      <c r="I40" s="874"/>
      <c r="J40" s="874"/>
      <c r="K40" s="874"/>
      <c r="L40" s="184" t="s">
        <v>328</v>
      </c>
      <c r="AA40" s="166"/>
      <c r="AB40" s="870" t="s">
        <v>395</v>
      </c>
      <c r="AC40" s="871"/>
      <c r="AD40" s="871"/>
      <c r="AE40" s="872"/>
      <c r="AF40" s="875">
        <f>(AF25+AF34)</f>
        <v>1100000</v>
      </c>
      <c r="AG40" s="876"/>
      <c r="AH40" s="876"/>
      <c r="AI40" s="876"/>
      <c r="AJ40" s="876"/>
      <c r="AK40" s="876"/>
      <c r="AL40" s="184" t="s">
        <v>328</v>
      </c>
    </row>
    <row r="41" spans="1:39" s="44" customFormat="1" ht="30" customHeight="1">
      <c r="A41"/>
      <c r="B41" s="870" t="s">
        <v>396</v>
      </c>
      <c r="C41" s="871"/>
      <c r="D41" s="871"/>
      <c r="E41" s="872"/>
      <c r="F41" s="873">
        <f>(F27+F36)</f>
        <v>0</v>
      </c>
      <c r="G41" s="874"/>
      <c r="H41" s="874"/>
      <c r="I41" s="874"/>
      <c r="J41" s="874"/>
      <c r="K41" s="874"/>
      <c r="L41" s="184" t="s">
        <v>328</v>
      </c>
      <c r="AA41" s="166"/>
      <c r="AB41" s="870" t="s">
        <v>396</v>
      </c>
      <c r="AC41" s="871"/>
      <c r="AD41" s="871"/>
      <c r="AE41" s="872"/>
      <c r="AF41" s="875">
        <f>(AF27+AF36)</f>
        <v>1200000</v>
      </c>
      <c r="AG41" s="876"/>
      <c r="AH41" s="876"/>
      <c r="AI41" s="876"/>
      <c r="AJ41" s="876"/>
      <c r="AK41" s="876"/>
      <c r="AL41" s="184" t="s">
        <v>328</v>
      </c>
    </row>
    <row r="42" spans="1:39" s="44" customFormat="1" ht="30" customHeight="1">
      <c r="A42"/>
      <c r="B42" s="895" t="s">
        <v>439</v>
      </c>
      <c r="C42" s="896"/>
      <c r="D42" s="897"/>
      <c r="E42" s="897"/>
      <c r="F42" s="898">
        <f>F38+F39+F40+F41</f>
        <v>0</v>
      </c>
      <c r="G42" s="899"/>
      <c r="H42" s="899"/>
      <c r="I42" s="899"/>
      <c r="J42" s="899"/>
      <c r="K42" s="899"/>
      <c r="L42" s="185" t="s">
        <v>328</v>
      </c>
      <c r="AA42" s="166"/>
      <c r="AB42" s="895" t="s">
        <v>439</v>
      </c>
      <c r="AC42" s="896"/>
      <c r="AD42" s="897"/>
      <c r="AE42" s="897"/>
      <c r="AF42" s="900">
        <f>AF38+AF39+AF40+AF41</f>
        <v>5900000</v>
      </c>
      <c r="AG42" s="901"/>
      <c r="AH42" s="901"/>
      <c r="AI42" s="901"/>
      <c r="AJ42" s="901"/>
      <c r="AK42" s="901"/>
      <c r="AL42" s="185" t="s">
        <v>328</v>
      </c>
    </row>
    <row r="43" spans="1:39" s="44" customFormat="1" ht="30" customHeight="1">
      <c r="A43"/>
      <c r="B43" s="881" t="s">
        <v>38</v>
      </c>
      <c r="C43" s="882"/>
      <c r="D43" s="883"/>
      <c r="E43" s="883"/>
      <c r="F43" s="884">
        <f>ROUNDDOWN(F42*0.1,0)</f>
        <v>0</v>
      </c>
      <c r="G43" s="885"/>
      <c r="H43" s="885"/>
      <c r="I43" s="885"/>
      <c r="J43" s="885"/>
      <c r="K43" s="885"/>
      <c r="L43" s="184" t="s">
        <v>328</v>
      </c>
      <c r="AA43" s="166"/>
      <c r="AB43" s="881" t="s">
        <v>38</v>
      </c>
      <c r="AC43" s="882"/>
      <c r="AD43" s="883"/>
      <c r="AE43" s="883"/>
      <c r="AF43" s="886">
        <f>ROUNDDOWN(AF42*0.1,0)</f>
        <v>590000</v>
      </c>
      <c r="AG43" s="887"/>
      <c r="AH43" s="887"/>
      <c r="AI43" s="887"/>
      <c r="AJ43" s="887"/>
      <c r="AK43" s="887"/>
      <c r="AL43" s="184" t="s">
        <v>328</v>
      </c>
    </row>
    <row r="44" spans="1:39" s="44" customFormat="1" ht="30" customHeight="1" thickBot="1">
      <c r="A44"/>
      <c r="B44" s="888" t="s">
        <v>39</v>
      </c>
      <c r="C44" s="889"/>
      <c r="D44" s="890"/>
      <c r="E44" s="890"/>
      <c r="F44" s="891">
        <f>F42+F43</f>
        <v>0</v>
      </c>
      <c r="G44" s="892"/>
      <c r="H44" s="892"/>
      <c r="I44" s="892"/>
      <c r="J44" s="892"/>
      <c r="K44" s="892"/>
      <c r="L44" s="186" t="s">
        <v>328</v>
      </c>
      <c r="AA44" s="166"/>
      <c r="AB44" s="888" t="s">
        <v>39</v>
      </c>
      <c r="AC44" s="889"/>
      <c r="AD44" s="890"/>
      <c r="AE44" s="890"/>
      <c r="AF44" s="893">
        <f>AF42+AF43</f>
        <v>6490000</v>
      </c>
      <c r="AG44" s="894"/>
      <c r="AH44" s="894"/>
      <c r="AI44" s="894"/>
      <c r="AJ44" s="894"/>
      <c r="AK44" s="894"/>
      <c r="AL44" s="186" t="s">
        <v>328</v>
      </c>
    </row>
    <row r="45" spans="1:39" s="44" customFormat="1" ht="10.5" customHeight="1">
      <c r="AA45" s="156"/>
    </row>
    <row r="46" spans="1:39" ht="27.6" customHeight="1">
      <c r="B46" s="902" t="s">
        <v>334</v>
      </c>
      <c r="C46" s="902"/>
      <c r="D46" s="612" t="s">
        <v>335</v>
      </c>
      <c r="E46" s="612"/>
      <c r="F46" s="612"/>
      <c r="G46" s="612"/>
      <c r="H46" s="612"/>
      <c r="I46" s="612"/>
      <c r="J46" s="612"/>
      <c r="K46" s="612"/>
      <c r="L46" s="612"/>
      <c r="M46" s="187"/>
      <c r="AA46" s="166"/>
      <c r="AB46" s="902" t="s">
        <v>334</v>
      </c>
      <c r="AC46" s="902"/>
      <c r="AD46" s="612" t="s">
        <v>336</v>
      </c>
      <c r="AE46" s="612"/>
      <c r="AF46" s="612"/>
      <c r="AG46" s="612"/>
      <c r="AH46" s="612"/>
      <c r="AI46" s="612"/>
      <c r="AJ46" s="612"/>
      <c r="AK46" s="612"/>
      <c r="AL46" s="612"/>
      <c r="AM46" s="188"/>
    </row>
    <row r="47" spans="1:39" ht="61.15" customHeight="1">
      <c r="B47" s="902" t="s">
        <v>337</v>
      </c>
      <c r="C47" s="902"/>
      <c r="D47" s="612" t="s">
        <v>824</v>
      </c>
      <c r="E47" s="612"/>
      <c r="F47" s="612"/>
      <c r="G47" s="612"/>
      <c r="H47" s="612"/>
      <c r="I47" s="612"/>
      <c r="J47" s="612"/>
      <c r="K47" s="612"/>
      <c r="L47" s="612"/>
      <c r="M47" s="187"/>
      <c r="AA47" s="166"/>
      <c r="AB47" s="902" t="s">
        <v>337</v>
      </c>
      <c r="AC47" s="902"/>
      <c r="AD47" s="612" t="s">
        <v>825</v>
      </c>
      <c r="AE47" s="612"/>
      <c r="AF47" s="612"/>
      <c r="AG47" s="612"/>
      <c r="AH47" s="612"/>
      <c r="AI47" s="612"/>
      <c r="AJ47" s="612"/>
      <c r="AK47" s="612"/>
      <c r="AL47" s="612"/>
      <c r="AM47" s="188"/>
    </row>
    <row r="48" spans="1:39" ht="63" customHeight="1">
      <c r="B48" s="902" t="s">
        <v>338</v>
      </c>
      <c r="C48" s="902"/>
      <c r="D48" s="612" t="s">
        <v>339</v>
      </c>
      <c r="E48" s="612"/>
      <c r="F48" s="612"/>
      <c r="G48" s="612"/>
      <c r="H48" s="612"/>
      <c r="I48" s="612"/>
      <c r="J48" s="612"/>
      <c r="K48" s="612"/>
      <c r="L48" s="612"/>
      <c r="M48" s="187"/>
      <c r="AA48" s="166"/>
      <c r="AB48" s="902" t="s">
        <v>338</v>
      </c>
      <c r="AC48" s="902"/>
      <c r="AD48" s="612" t="s">
        <v>339</v>
      </c>
      <c r="AE48" s="612"/>
      <c r="AF48" s="612"/>
      <c r="AG48" s="612"/>
      <c r="AH48" s="612"/>
      <c r="AI48" s="612"/>
      <c r="AJ48" s="612"/>
      <c r="AK48" s="612"/>
      <c r="AL48" s="612"/>
      <c r="AM48" s="188"/>
    </row>
    <row r="49" spans="2:38" ht="48.6" customHeight="1">
      <c r="B49" s="902" t="s">
        <v>340</v>
      </c>
      <c r="C49" s="902"/>
      <c r="D49" s="903" t="s">
        <v>341</v>
      </c>
      <c r="E49" s="903"/>
      <c r="F49" s="903"/>
      <c r="G49" s="903"/>
      <c r="H49" s="903"/>
      <c r="I49" s="903"/>
      <c r="J49" s="903"/>
      <c r="K49" s="903"/>
      <c r="L49" s="903"/>
      <c r="AA49" s="166"/>
      <c r="AB49" s="902" t="s">
        <v>340</v>
      </c>
      <c r="AC49" s="902"/>
      <c r="AD49" s="903" t="s">
        <v>341</v>
      </c>
      <c r="AE49" s="903"/>
      <c r="AF49" s="903"/>
      <c r="AG49" s="903"/>
      <c r="AH49" s="903"/>
      <c r="AI49" s="903"/>
      <c r="AJ49" s="903"/>
      <c r="AK49" s="903"/>
      <c r="AL49" s="903"/>
    </row>
    <row r="50" spans="2:38">
      <c r="AA50" s="166"/>
    </row>
    <row r="51" spans="2:38" ht="25.15" customHeight="1">
      <c r="E51" t="s">
        <v>342</v>
      </c>
      <c r="F51">
        <f>$E$15</f>
        <v>0</v>
      </c>
      <c r="AA51" s="166"/>
      <c r="AE51" t="s">
        <v>342</v>
      </c>
      <c r="AF51" t="s">
        <v>324</v>
      </c>
    </row>
    <row r="52" spans="2:38" ht="25.15" customHeight="1">
      <c r="E52" t="s">
        <v>343</v>
      </c>
      <c r="F52">
        <f>$E$14</f>
        <v>0</v>
      </c>
      <c r="K52" t="s">
        <v>345</v>
      </c>
      <c r="M52" s="140" t="s">
        <v>349</v>
      </c>
      <c r="AA52" s="166"/>
      <c r="AE52" t="s">
        <v>343</v>
      </c>
      <c r="AF52" t="s">
        <v>323</v>
      </c>
      <c r="AL52" t="s">
        <v>345</v>
      </c>
    </row>
    <row r="53" spans="2:38">
      <c r="AA53" s="166"/>
    </row>
  </sheetData>
  <sheetProtection algorithmName="SHA-512" hashValue="ck6t7hgY9wnLBvQz7spehE8zQ8JAEz7OAuUIoqmNd4W3ZjyShKJSNfrCcvaft3RxJ/Q+lfr/z0ZxtB7jgpYZLg==" saltValue="W8H505ueY5HZWntefng6dg==" spinCount="100000" sheet="1" formatCells="0" formatColumns="0" formatRows="0" selectLockedCells="1"/>
  <mergeCells count="173">
    <mergeCell ref="AD37:AE37"/>
    <mergeCell ref="AF37:AK37"/>
    <mergeCell ref="B29:B37"/>
    <mergeCell ref="AB29:AB37"/>
    <mergeCell ref="AB19:AB28"/>
    <mergeCell ref="C27:E27"/>
    <mergeCell ref="F27:K27"/>
    <mergeCell ref="M27:Q27"/>
    <mergeCell ref="AC27:AE27"/>
    <mergeCell ref="AF27:AK27"/>
    <mergeCell ref="D28:E28"/>
    <mergeCell ref="F28:K28"/>
    <mergeCell ref="AD28:AE28"/>
    <mergeCell ref="AF28:AK28"/>
    <mergeCell ref="D33:E33"/>
    <mergeCell ref="F33:K33"/>
    <mergeCell ref="AD33:AE33"/>
    <mergeCell ref="AF33:AK33"/>
    <mergeCell ref="D26:E26"/>
    <mergeCell ref="F26:K26"/>
    <mergeCell ref="AD26:AE26"/>
    <mergeCell ref="AF26:AK26"/>
    <mergeCell ref="C29:E29"/>
    <mergeCell ref="F29:K29"/>
    <mergeCell ref="B48:C48"/>
    <mergeCell ref="D48:L48"/>
    <mergeCell ref="AB48:AC48"/>
    <mergeCell ref="AD48:AL48"/>
    <mergeCell ref="B49:C49"/>
    <mergeCell ref="D49:L49"/>
    <mergeCell ref="AB49:AC49"/>
    <mergeCell ref="AD49:AL49"/>
    <mergeCell ref="B46:C46"/>
    <mergeCell ref="D46:L46"/>
    <mergeCell ref="AB46:AC46"/>
    <mergeCell ref="AD46:AL46"/>
    <mergeCell ref="B47:C47"/>
    <mergeCell ref="D47:L47"/>
    <mergeCell ref="AB47:AC47"/>
    <mergeCell ref="AD47:AL47"/>
    <mergeCell ref="B43:E43"/>
    <mergeCell ref="F43:K43"/>
    <mergeCell ref="AB43:AE43"/>
    <mergeCell ref="AF43:AK43"/>
    <mergeCell ref="B44:E44"/>
    <mergeCell ref="F44:K44"/>
    <mergeCell ref="AB44:AE44"/>
    <mergeCell ref="AF44:AK44"/>
    <mergeCell ref="B40:E40"/>
    <mergeCell ref="F40:K40"/>
    <mergeCell ref="AB40:AE40"/>
    <mergeCell ref="AF40:AK40"/>
    <mergeCell ref="B42:E42"/>
    <mergeCell ref="F42:K42"/>
    <mergeCell ref="AB42:AE42"/>
    <mergeCell ref="AF42:AK42"/>
    <mergeCell ref="B41:E41"/>
    <mergeCell ref="F41:K41"/>
    <mergeCell ref="AB41:AE41"/>
    <mergeCell ref="AF41:AK41"/>
    <mergeCell ref="B38:E38"/>
    <mergeCell ref="F38:K38"/>
    <mergeCell ref="AB38:AE38"/>
    <mergeCell ref="AF38:AK38"/>
    <mergeCell ref="B39:E39"/>
    <mergeCell ref="F39:K39"/>
    <mergeCell ref="AB39:AE39"/>
    <mergeCell ref="AF39:AK39"/>
    <mergeCell ref="C34:E34"/>
    <mergeCell ref="F34:K34"/>
    <mergeCell ref="M34:Q34"/>
    <mergeCell ref="AC34:AE34"/>
    <mergeCell ref="AF34:AK34"/>
    <mergeCell ref="D35:E35"/>
    <mergeCell ref="F35:K35"/>
    <mergeCell ref="AD35:AE35"/>
    <mergeCell ref="AF35:AK35"/>
    <mergeCell ref="C36:E36"/>
    <mergeCell ref="F36:K36"/>
    <mergeCell ref="M36:Q36"/>
    <mergeCell ref="AC36:AE36"/>
    <mergeCell ref="AF36:AK36"/>
    <mergeCell ref="D37:E37"/>
    <mergeCell ref="F37:K37"/>
    <mergeCell ref="M29:Q29"/>
    <mergeCell ref="AC29:AE29"/>
    <mergeCell ref="AF29:AK29"/>
    <mergeCell ref="C30:C31"/>
    <mergeCell ref="D30:E30"/>
    <mergeCell ref="F30:K30"/>
    <mergeCell ref="AC30:AC31"/>
    <mergeCell ref="AD30:AE30"/>
    <mergeCell ref="AF30:AK30"/>
    <mergeCell ref="F31:K31"/>
    <mergeCell ref="AF31:AK31"/>
    <mergeCell ref="C32:E32"/>
    <mergeCell ref="F32:K32"/>
    <mergeCell ref="M32:Q32"/>
    <mergeCell ref="AC32:AE32"/>
    <mergeCell ref="AF32:AK32"/>
    <mergeCell ref="F21:K21"/>
    <mergeCell ref="AD21:AE21"/>
    <mergeCell ref="AF21:AK21"/>
    <mergeCell ref="F22:K22"/>
    <mergeCell ref="D24:E24"/>
    <mergeCell ref="F24:K24"/>
    <mergeCell ref="AD24:AE24"/>
    <mergeCell ref="AF24:AK24"/>
    <mergeCell ref="C25:E25"/>
    <mergeCell ref="F25:K25"/>
    <mergeCell ref="M25:Q25"/>
    <mergeCell ref="AC25:AE25"/>
    <mergeCell ref="AF25:AK25"/>
    <mergeCell ref="AF22:AK22"/>
    <mergeCell ref="C23:E23"/>
    <mergeCell ref="F23:K23"/>
    <mergeCell ref="M23:Q23"/>
    <mergeCell ref="AC23:AE23"/>
    <mergeCell ref="AF23:AK23"/>
    <mergeCell ref="C20:C22"/>
    <mergeCell ref="F20:L20"/>
    <mergeCell ref="AC20:AC22"/>
    <mergeCell ref="AF20:AL20"/>
    <mergeCell ref="D21:E21"/>
    <mergeCell ref="B16:D16"/>
    <mergeCell ref="E16:L16"/>
    <mergeCell ref="B18:L18"/>
    <mergeCell ref="AB18:AL18"/>
    <mergeCell ref="C19:E19"/>
    <mergeCell ref="F19:K19"/>
    <mergeCell ref="M19:Q19"/>
    <mergeCell ref="AC19:AE19"/>
    <mergeCell ref="AB16:AD16"/>
    <mergeCell ref="AE16:AL16"/>
    <mergeCell ref="AF19:AK19"/>
    <mergeCell ref="B19:B28"/>
    <mergeCell ref="B14:D14"/>
    <mergeCell ref="E14:L14"/>
    <mergeCell ref="AB14:AD14"/>
    <mergeCell ref="AE14:AL14"/>
    <mergeCell ref="B15:D15"/>
    <mergeCell ref="E15:L15"/>
    <mergeCell ref="AB15:AD15"/>
    <mergeCell ref="AE15:AL15"/>
    <mergeCell ref="B11:D11"/>
    <mergeCell ref="E11:L11"/>
    <mergeCell ref="AB11:AD11"/>
    <mergeCell ref="AE11:AL11"/>
    <mergeCell ref="B13:L13"/>
    <mergeCell ref="AB13:AL13"/>
    <mergeCell ref="B9:D9"/>
    <mergeCell ref="E9:L9"/>
    <mergeCell ref="B10:D10"/>
    <mergeCell ref="E10:L10"/>
    <mergeCell ref="AB10:AD10"/>
    <mergeCell ref="AE10:AL10"/>
    <mergeCell ref="B5:L5"/>
    <mergeCell ref="AB5:AL5"/>
    <mergeCell ref="B7:L7"/>
    <mergeCell ref="AB7:AL7"/>
    <mergeCell ref="B8:L8"/>
    <mergeCell ref="AB8:AL8"/>
    <mergeCell ref="AB9:AD9"/>
    <mergeCell ref="AE9:AL9"/>
    <mergeCell ref="B1:E1"/>
    <mergeCell ref="F1:G1"/>
    <mergeCell ref="H1:L1"/>
    <mergeCell ref="AF1:AG1"/>
    <mergeCell ref="AH1:AL1"/>
    <mergeCell ref="F3:G3"/>
    <mergeCell ref="H3:L3"/>
    <mergeCell ref="AE3:AG3"/>
    <mergeCell ref="AH3:AL3"/>
  </mergeCells>
  <phoneticPr fontId="2"/>
  <printOptions horizontalCentered="1"/>
  <pageMargins left="0.51181102362204722" right="0.51181102362204722" top="0.35433070866141736" bottom="0.35433070866141736" header="0.31496062992125984" footer="0.11811023622047245"/>
  <pageSetup paperSize="9" scale="98" fitToWidth="0" fitToHeight="0" orientation="portrait" r:id="rId1"/>
  <rowBreaks count="1" manualBreakCount="1">
    <brk id="28"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1E02C0-7DD7-41E5-9A68-428B896D8D64}">
          <x14:formula1>
            <xm:f>'【入力】仕入(経費)情報'!$G$10:$Z$10</xm:f>
          </x14:formula1>
          <xm:sqref>E14:L14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108A8-A549-48E7-A449-A110EDD4DBE3}">
  <sheetPr codeName="Sheet7">
    <pageSetUpPr fitToPage="1"/>
  </sheetPr>
  <dimension ref="A1:BI355"/>
  <sheetViews>
    <sheetView zoomScale="85" zoomScaleNormal="85" workbookViewId="0"/>
  </sheetViews>
  <sheetFormatPr defaultColWidth="9" defaultRowHeight="35.1" customHeight="1"/>
  <cols>
    <col min="1" max="1" width="9.25" style="98" customWidth="1"/>
    <col min="2" max="2" width="68.5" style="100" bestFit="1" customWidth="1"/>
    <col min="3" max="3" width="9.25" style="98" customWidth="1"/>
    <col min="4" max="4" width="88.25" style="100" bestFit="1" customWidth="1"/>
    <col min="5" max="5" width="57.625" style="100" bestFit="1" customWidth="1"/>
    <col min="6" max="6" width="46.375" style="100" bestFit="1" customWidth="1"/>
    <col min="7" max="7" width="10.25" style="100" bestFit="1" customWidth="1"/>
    <col min="8" max="8" width="44.5" style="43" bestFit="1" customWidth="1"/>
    <col min="9" max="9" width="9" style="98"/>
    <col min="10" max="10" width="37" style="98" bestFit="1" customWidth="1"/>
    <col min="11" max="11" width="14.5" style="98" bestFit="1" customWidth="1"/>
    <col min="12" max="12" width="10.25" style="98" bestFit="1" customWidth="1"/>
    <col min="13" max="13" width="34.25" style="98" customWidth="1"/>
    <col min="14" max="14" width="14.25" style="98" bestFit="1" customWidth="1"/>
    <col min="15" max="15" width="14.5" style="98" bestFit="1" customWidth="1"/>
    <col min="16" max="16" width="10.25" style="98" bestFit="1" customWidth="1"/>
    <col min="17" max="17" width="16.625" style="98" bestFit="1" customWidth="1"/>
    <col min="18" max="18" width="14.25" style="98" bestFit="1" customWidth="1"/>
    <col min="19" max="19" width="14.5" style="98" bestFit="1" customWidth="1"/>
    <col min="20" max="20" width="10.25" style="98" bestFit="1" customWidth="1"/>
    <col min="21" max="21" width="16.625" style="98" bestFit="1" customWidth="1"/>
    <col min="22" max="22" width="20.875" style="98" bestFit="1" customWidth="1"/>
    <col min="23" max="23" width="14.5" style="98" bestFit="1" customWidth="1"/>
    <col min="24" max="24" width="10.25" style="98" bestFit="1" customWidth="1"/>
    <col min="25" max="25" width="14.75" style="98" bestFit="1" customWidth="1"/>
    <col min="26" max="26" width="20.875" style="98" bestFit="1" customWidth="1"/>
    <col min="27" max="27" width="14.5" style="98" bestFit="1" customWidth="1"/>
    <col min="28" max="28" width="10.25" style="98" bestFit="1" customWidth="1"/>
    <col min="29" max="29" width="14.75" style="98" bestFit="1" customWidth="1"/>
    <col min="30" max="30" width="21.75" style="98" bestFit="1" customWidth="1"/>
    <col min="31" max="31" width="14.5" style="98" bestFit="1" customWidth="1"/>
    <col min="32" max="32" width="10.25" style="98" bestFit="1" customWidth="1"/>
    <col min="33" max="33" width="37.125" style="98" bestFit="1" customWidth="1"/>
    <col min="34" max="34" width="15.625" style="98" bestFit="1" customWidth="1"/>
    <col min="35" max="35" width="14.5" style="98" bestFit="1" customWidth="1"/>
    <col min="36" max="36" width="10.25" style="98" bestFit="1" customWidth="1"/>
    <col min="37" max="37" width="31.25" style="98" customWidth="1"/>
    <col min="38" max="38" width="17.125" style="98" bestFit="1" customWidth="1"/>
    <col min="39" max="39" width="14.5" style="98" bestFit="1" customWidth="1"/>
    <col min="40" max="40" width="10.25" style="98" bestFit="1" customWidth="1"/>
    <col min="41" max="41" width="20.375" style="98" customWidth="1"/>
    <col min="42" max="42" width="12.5" style="98" customWidth="1"/>
    <col min="43" max="43" width="43.625" style="98" bestFit="1" customWidth="1"/>
    <col min="44" max="44" width="14.5" style="98" bestFit="1" customWidth="1"/>
    <col min="45" max="45" width="10.25" style="98" bestFit="1" customWidth="1"/>
    <col min="46" max="46" width="37.125" style="98" bestFit="1" customWidth="1"/>
    <col min="47" max="47" width="9" style="98"/>
    <col min="48" max="48" width="20.75" style="98" bestFit="1" customWidth="1"/>
    <col min="49" max="49" width="14.5" style="98" bestFit="1" customWidth="1"/>
    <col min="50" max="50" width="10.25" style="98" bestFit="1" customWidth="1"/>
    <col min="51" max="51" width="22.75" style="98" bestFit="1" customWidth="1"/>
    <col min="52" max="52" width="9.875" customWidth="1"/>
    <col min="53" max="53" width="21.75" style="98" bestFit="1" customWidth="1"/>
    <col min="54" max="54" width="14.5" style="98" bestFit="1" customWidth="1"/>
    <col min="55" max="55" width="10.25" style="98" bestFit="1" customWidth="1"/>
    <col min="56" max="56" width="35.625" style="98" bestFit="1" customWidth="1"/>
    <col min="57" max="57" width="8.375" customWidth="1"/>
    <col min="58" max="58" width="17.75" style="98" bestFit="1" customWidth="1"/>
    <col min="59" max="59" width="14.5" style="98" bestFit="1" customWidth="1"/>
    <col min="60" max="60" width="10.25" style="98" bestFit="1" customWidth="1"/>
    <col min="61" max="61" width="20.625" style="98" bestFit="1" customWidth="1"/>
    <col min="62" max="16384" width="9" style="98"/>
  </cols>
  <sheetData>
    <row r="1" spans="1:61" s="94" customFormat="1" ht="52.35" customHeight="1" thickBot="1">
      <c r="B1" s="115"/>
      <c r="D1" s="95" t="s">
        <v>90</v>
      </c>
      <c r="E1" s="248"/>
      <c r="F1" s="96"/>
      <c r="G1" s="97"/>
      <c r="H1" s="292"/>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Z1"/>
      <c r="BE1"/>
    </row>
    <row r="2" spans="1:61" s="100" customFormat="1" ht="35.1" customHeight="1" thickBot="1">
      <c r="A2" s="99"/>
      <c r="B2" s="297" t="s">
        <v>91</v>
      </c>
      <c r="C2" s="99"/>
      <c r="D2" s="101" t="s">
        <v>2</v>
      </c>
      <c r="E2" s="101" t="s">
        <v>92</v>
      </c>
      <c r="F2" s="101" t="s">
        <v>93</v>
      </c>
      <c r="G2" s="101" t="s">
        <v>94</v>
      </c>
      <c r="H2" s="291" t="s">
        <v>808</v>
      </c>
      <c r="J2" s="913" t="s">
        <v>809</v>
      </c>
      <c r="K2" s="914"/>
      <c r="L2" s="914"/>
      <c r="M2" s="915"/>
      <c r="N2" s="913" t="s">
        <v>810</v>
      </c>
      <c r="O2" s="914"/>
      <c r="P2" s="914"/>
      <c r="Q2" s="915"/>
      <c r="R2" s="913" t="s">
        <v>811</v>
      </c>
      <c r="S2" s="914"/>
      <c r="T2" s="914"/>
      <c r="U2" s="915"/>
      <c r="V2" s="916" t="s">
        <v>821</v>
      </c>
      <c r="W2" s="916"/>
      <c r="X2" s="916"/>
      <c r="Y2" s="916"/>
      <c r="Z2" s="916" t="s">
        <v>820</v>
      </c>
      <c r="AA2" s="916"/>
      <c r="AB2" s="916"/>
      <c r="AC2" s="916"/>
      <c r="AD2" s="913" t="s">
        <v>818</v>
      </c>
      <c r="AE2" s="914"/>
      <c r="AF2" s="914"/>
      <c r="AG2" s="915"/>
      <c r="AH2" s="916" t="s">
        <v>813</v>
      </c>
      <c r="AI2" s="916"/>
      <c r="AJ2" s="916"/>
      <c r="AK2" s="916"/>
      <c r="AL2" s="916" t="s">
        <v>815</v>
      </c>
      <c r="AM2" s="916"/>
      <c r="AN2" s="916"/>
      <c r="AO2" s="916"/>
      <c r="AQ2" s="917" t="s">
        <v>299</v>
      </c>
      <c r="AR2" s="917"/>
      <c r="AS2" s="917"/>
      <c r="AT2" s="917"/>
      <c r="AV2" s="917" t="s">
        <v>785</v>
      </c>
      <c r="AW2" s="917"/>
      <c r="AX2" s="917"/>
      <c r="AY2" s="917"/>
      <c r="AZ2"/>
      <c r="BA2" s="917" t="s">
        <v>786</v>
      </c>
      <c r="BB2" s="917"/>
      <c r="BC2" s="917"/>
      <c r="BD2" s="917"/>
      <c r="BE2"/>
      <c r="BF2" s="917" t="s">
        <v>787</v>
      </c>
      <c r="BG2" s="917"/>
      <c r="BH2" s="917"/>
      <c r="BI2" s="917"/>
    </row>
    <row r="3" spans="1:61" ht="54" customHeight="1">
      <c r="B3" s="298" t="s">
        <v>804</v>
      </c>
      <c r="D3" s="102" t="s">
        <v>803</v>
      </c>
      <c r="E3" s="249" t="s">
        <v>451</v>
      </c>
      <c r="F3" s="105" t="s">
        <v>563</v>
      </c>
      <c r="G3" s="88" t="s">
        <v>507</v>
      </c>
      <c r="H3" s="43">
        <v>80000</v>
      </c>
      <c r="J3" s="101" t="s">
        <v>190</v>
      </c>
      <c r="K3" s="101" t="s">
        <v>188</v>
      </c>
      <c r="L3" s="101" t="s">
        <v>297</v>
      </c>
      <c r="M3" s="101" t="s">
        <v>298</v>
      </c>
      <c r="N3" s="267" t="s">
        <v>190</v>
      </c>
      <c r="O3" s="101" t="s">
        <v>188</v>
      </c>
      <c r="P3" s="101" t="s">
        <v>297</v>
      </c>
      <c r="Q3" s="101" t="s">
        <v>298</v>
      </c>
      <c r="R3" s="267" t="s">
        <v>190</v>
      </c>
      <c r="S3" s="101" t="s">
        <v>188</v>
      </c>
      <c r="T3" s="101" t="s">
        <v>297</v>
      </c>
      <c r="U3" s="101" t="s">
        <v>298</v>
      </c>
      <c r="V3" s="101" t="s">
        <v>190</v>
      </c>
      <c r="W3" s="101" t="s">
        <v>188</v>
      </c>
      <c r="X3" s="101" t="s">
        <v>297</v>
      </c>
      <c r="Y3" s="101" t="s">
        <v>298</v>
      </c>
      <c r="Z3" s="101" t="s">
        <v>190</v>
      </c>
      <c r="AA3" s="101" t="s">
        <v>188</v>
      </c>
      <c r="AB3" s="101" t="s">
        <v>297</v>
      </c>
      <c r="AC3" s="101" t="s">
        <v>298</v>
      </c>
      <c r="AD3" s="101" t="s">
        <v>190</v>
      </c>
      <c r="AE3" s="101" t="s">
        <v>188</v>
      </c>
      <c r="AF3" s="101" t="s">
        <v>297</v>
      </c>
      <c r="AG3" s="101" t="s">
        <v>298</v>
      </c>
      <c r="AH3" s="101" t="s">
        <v>190</v>
      </c>
      <c r="AI3" s="101" t="s">
        <v>188</v>
      </c>
      <c r="AJ3" s="101" t="s">
        <v>297</v>
      </c>
      <c r="AK3" s="101" t="s">
        <v>298</v>
      </c>
      <c r="AL3" s="101" t="s">
        <v>190</v>
      </c>
      <c r="AM3" s="101" t="s">
        <v>188</v>
      </c>
      <c r="AN3" s="101" t="s">
        <v>297</v>
      </c>
      <c r="AO3" s="101" t="s">
        <v>298</v>
      </c>
      <c r="AQ3" s="101" t="s">
        <v>189</v>
      </c>
      <c r="AR3" s="101" t="s">
        <v>188</v>
      </c>
      <c r="AS3" s="101" t="s">
        <v>297</v>
      </c>
      <c r="AT3" s="101" t="s">
        <v>298</v>
      </c>
      <c r="AV3" s="101" t="s">
        <v>189</v>
      </c>
      <c r="AW3" s="101" t="s">
        <v>188</v>
      </c>
      <c r="AX3" s="101" t="s">
        <v>297</v>
      </c>
      <c r="AY3" s="101" t="s">
        <v>298</v>
      </c>
      <c r="BA3" s="101" t="s">
        <v>189</v>
      </c>
      <c r="BB3" s="101" t="s">
        <v>188</v>
      </c>
      <c r="BC3" s="101" t="s">
        <v>297</v>
      </c>
      <c r="BD3" s="101" t="s">
        <v>298</v>
      </c>
      <c r="BF3" s="101" t="s">
        <v>189</v>
      </c>
      <c r="BG3" s="101" t="s">
        <v>188</v>
      </c>
      <c r="BH3" s="101" t="s">
        <v>297</v>
      </c>
      <c r="BI3" s="101" t="s">
        <v>298</v>
      </c>
    </row>
    <row r="4" spans="1:61" ht="56.25">
      <c r="B4" s="107" t="s">
        <v>805</v>
      </c>
      <c r="D4" s="102" t="s">
        <v>803</v>
      </c>
      <c r="E4" s="93" t="s">
        <v>158</v>
      </c>
      <c r="F4" s="234" t="s">
        <v>157</v>
      </c>
      <c r="G4" s="88" t="s">
        <v>508</v>
      </c>
      <c r="H4" s="43">
        <v>80000</v>
      </c>
      <c r="J4" s="105" t="s">
        <v>451</v>
      </c>
      <c r="K4" s="105" t="s">
        <v>472</v>
      </c>
      <c r="L4" s="88" t="s">
        <v>507</v>
      </c>
      <c r="M4" s="105" t="s">
        <v>563</v>
      </c>
      <c r="N4" s="384" t="s">
        <v>780</v>
      </c>
      <c r="O4" s="105" t="s">
        <v>580</v>
      </c>
      <c r="P4" s="105" t="s">
        <v>782</v>
      </c>
      <c r="Q4" s="261" t="s">
        <v>784</v>
      </c>
      <c r="R4" s="243" t="s">
        <v>928</v>
      </c>
      <c r="S4" s="244" t="s">
        <v>686</v>
      </c>
      <c r="T4" s="105" t="s">
        <v>770</v>
      </c>
      <c r="U4" s="243" t="s">
        <v>773</v>
      </c>
      <c r="V4" s="234" t="s">
        <v>225</v>
      </c>
      <c r="W4" s="93" t="s">
        <v>226</v>
      </c>
      <c r="X4" s="104" t="s">
        <v>812</v>
      </c>
      <c r="Y4" s="103" t="s">
        <v>109</v>
      </c>
      <c r="Z4" s="234" t="s">
        <v>243</v>
      </c>
      <c r="AA4" s="244">
        <v>120</v>
      </c>
      <c r="AB4" s="93" t="s">
        <v>586</v>
      </c>
      <c r="AC4" s="234" t="s">
        <v>160</v>
      </c>
      <c r="AD4" s="234" t="s">
        <v>238</v>
      </c>
      <c r="AE4" s="244">
        <v>238</v>
      </c>
      <c r="AF4" s="93" t="s">
        <v>704</v>
      </c>
      <c r="AG4" s="93" t="s">
        <v>160</v>
      </c>
      <c r="AH4" s="255" t="s">
        <v>623</v>
      </c>
      <c r="AI4" s="378">
        <v>0.3</v>
      </c>
      <c r="AJ4" s="106" t="s">
        <v>775</v>
      </c>
      <c r="AK4" s="234" t="s">
        <v>776</v>
      </c>
      <c r="AL4" s="264" t="s">
        <v>186</v>
      </c>
      <c r="AM4" s="107" t="s">
        <v>220</v>
      </c>
      <c r="AN4" s="106" t="s">
        <v>778</v>
      </c>
      <c r="AO4" s="234" t="s">
        <v>187</v>
      </c>
      <c r="AP4" s="109"/>
      <c r="AQ4" s="249" t="s">
        <v>451</v>
      </c>
      <c r="AR4" s="105">
        <v>11.8</v>
      </c>
      <c r="AS4" s="88" t="s">
        <v>507</v>
      </c>
      <c r="AT4" s="105" t="s">
        <v>563</v>
      </c>
      <c r="AV4" s="234" t="s">
        <v>225</v>
      </c>
      <c r="AW4" s="93">
        <v>120</v>
      </c>
      <c r="AX4" s="117" t="s">
        <v>489</v>
      </c>
      <c r="AY4" s="234" t="s">
        <v>109</v>
      </c>
      <c r="BA4" s="234" t="s">
        <v>243</v>
      </c>
      <c r="BB4" s="93">
        <v>120</v>
      </c>
      <c r="BC4" s="93" t="s">
        <v>586</v>
      </c>
      <c r="BD4" s="234" t="s">
        <v>160</v>
      </c>
      <c r="BF4" s="255" t="s">
        <v>186</v>
      </c>
      <c r="BG4" s="107" t="s">
        <v>220</v>
      </c>
      <c r="BH4" s="106" t="s">
        <v>778</v>
      </c>
      <c r="BI4" s="234" t="s">
        <v>187</v>
      </c>
    </row>
    <row r="5" spans="1:61" ht="56.25">
      <c r="B5" s="107" t="s">
        <v>806</v>
      </c>
      <c r="D5" s="102" t="s">
        <v>803</v>
      </c>
      <c r="E5" s="250" t="s">
        <v>452</v>
      </c>
      <c r="F5" s="234" t="s">
        <v>564</v>
      </c>
      <c r="G5" s="88" t="s">
        <v>509</v>
      </c>
      <c r="H5" s="43">
        <v>80000</v>
      </c>
      <c r="J5" s="93" t="s">
        <v>158</v>
      </c>
      <c r="K5" s="239">
        <v>245</v>
      </c>
      <c r="L5" s="88" t="s">
        <v>508</v>
      </c>
      <c r="M5" s="234" t="s">
        <v>157</v>
      </c>
      <c r="N5" s="266" t="s">
        <v>781</v>
      </c>
      <c r="O5" s="239" t="s">
        <v>476</v>
      </c>
      <c r="P5" s="105" t="s">
        <v>783</v>
      </c>
      <c r="Q5" s="261" t="s">
        <v>784</v>
      </c>
      <c r="R5" s="234" t="s">
        <v>929</v>
      </c>
      <c r="S5" s="244" t="s">
        <v>769</v>
      </c>
      <c r="T5" s="105" t="s">
        <v>771</v>
      </c>
      <c r="U5" s="243" t="s">
        <v>773</v>
      </c>
      <c r="V5" s="234" t="s">
        <v>227</v>
      </c>
      <c r="W5" s="93" t="s">
        <v>226</v>
      </c>
      <c r="X5" s="104" t="s">
        <v>490</v>
      </c>
      <c r="Y5" s="103" t="s">
        <v>112</v>
      </c>
      <c r="Z5" s="234" t="s">
        <v>166</v>
      </c>
      <c r="AA5" s="244">
        <v>109</v>
      </c>
      <c r="AB5" s="93" t="s">
        <v>587</v>
      </c>
      <c r="AC5" s="234" t="s">
        <v>160</v>
      </c>
      <c r="AD5" s="234" t="s">
        <v>239</v>
      </c>
      <c r="AE5" s="244">
        <v>118</v>
      </c>
      <c r="AF5" s="93" t="s">
        <v>705</v>
      </c>
      <c r="AG5" s="93" t="s">
        <v>160</v>
      </c>
      <c r="AH5" s="255" t="s">
        <v>624</v>
      </c>
      <c r="AI5" s="378">
        <v>0.35</v>
      </c>
      <c r="AJ5" s="106" t="s">
        <v>626</v>
      </c>
      <c r="AK5" s="234" t="s">
        <v>289</v>
      </c>
      <c r="AL5" s="264" t="s">
        <v>774</v>
      </c>
      <c r="AM5" s="107" t="s">
        <v>220</v>
      </c>
      <c r="AN5" s="106" t="s">
        <v>779</v>
      </c>
      <c r="AO5" s="234" t="s">
        <v>187</v>
      </c>
      <c r="AP5" s="109"/>
      <c r="AQ5" s="93" t="s">
        <v>158</v>
      </c>
      <c r="AR5" s="300">
        <v>245</v>
      </c>
      <c r="AS5" s="88" t="s">
        <v>508</v>
      </c>
      <c r="AT5" s="234" t="s">
        <v>157</v>
      </c>
      <c r="AV5" s="234" t="s">
        <v>227</v>
      </c>
      <c r="AW5" s="93">
        <v>120</v>
      </c>
      <c r="AX5" s="117" t="s">
        <v>490</v>
      </c>
      <c r="AY5" s="234" t="s">
        <v>112</v>
      </c>
      <c r="BA5" s="234" t="s">
        <v>166</v>
      </c>
      <c r="BB5" s="93">
        <v>109</v>
      </c>
      <c r="BC5" s="93" t="s">
        <v>587</v>
      </c>
      <c r="BD5" s="234" t="s">
        <v>160</v>
      </c>
      <c r="BF5" s="255" t="s">
        <v>774</v>
      </c>
      <c r="BG5" s="107" t="s">
        <v>220</v>
      </c>
      <c r="BH5" s="106" t="s">
        <v>779</v>
      </c>
      <c r="BI5" s="234" t="s">
        <v>187</v>
      </c>
    </row>
    <row r="6" spans="1:61" ht="75">
      <c r="B6" s="107" t="s">
        <v>822</v>
      </c>
      <c r="D6" s="102" t="s">
        <v>803</v>
      </c>
      <c r="E6" s="251" t="s">
        <v>453</v>
      </c>
      <c r="F6" s="234" t="s">
        <v>564</v>
      </c>
      <c r="G6" s="88" t="s">
        <v>510</v>
      </c>
      <c r="H6" s="43">
        <v>80000</v>
      </c>
      <c r="J6" s="257" t="s">
        <v>452</v>
      </c>
      <c r="K6" s="239" t="s">
        <v>473</v>
      </c>
      <c r="L6" s="88" t="s">
        <v>509</v>
      </c>
      <c r="M6" s="234" t="s">
        <v>564</v>
      </c>
      <c r="N6" s="385" t="s">
        <v>945</v>
      </c>
      <c r="O6" s="386" t="s">
        <v>950</v>
      </c>
      <c r="P6" s="387" t="s">
        <v>946</v>
      </c>
      <c r="Q6" s="388" t="s">
        <v>947</v>
      </c>
      <c r="R6" s="234" t="s">
        <v>930</v>
      </c>
      <c r="S6" s="244" t="s">
        <v>288</v>
      </c>
      <c r="T6" s="105" t="s">
        <v>772</v>
      </c>
      <c r="U6" s="243" t="s">
        <v>773</v>
      </c>
      <c r="V6" s="234" t="s">
        <v>110</v>
      </c>
      <c r="W6" s="239">
        <v>109</v>
      </c>
      <c r="X6" s="104" t="s">
        <v>491</v>
      </c>
      <c r="Y6" s="103" t="s">
        <v>109</v>
      </c>
      <c r="Z6" s="234" t="s">
        <v>565</v>
      </c>
      <c r="AA6" s="244" t="s">
        <v>483</v>
      </c>
      <c r="AB6" s="93" t="s">
        <v>588</v>
      </c>
      <c r="AC6" s="234" t="s">
        <v>619</v>
      </c>
      <c r="AD6" s="234" t="s">
        <v>161</v>
      </c>
      <c r="AE6" s="244">
        <v>217</v>
      </c>
      <c r="AF6" s="93" t="s">
        <v>706</v>
      </c>
      <c r="AG6" s="93" t="s">
        <v>160</v>
      </c>
      <c r="AH6" s="15" t="s">
        <v>625</v>
      </c>
      <c r="AI6" s="379">
        <v>2</v>
      </c>
      <c r="AJ6" s="106" t="s">
        <v>627</v>
      </c>
      <c r="AK6" s="234" t="s">
        <v>777</v>
      </c>
      <c r="AL6" s="246"/>
      <c r="AM6" s="100"/>
      <c r="AN6" s="247"/>
      <c r="AO6" s="225"/>
      <c r="AP6" s="112"/>
      <c r="AQ6" s="250" t="s">
        <v>452</v>
      </c>
      <c r="AR6" s="300">
        <v>55</v>
      </c>
      <c r="AS6" s="88" t="s">
        <v>509</v>
      </c>
      <c r="AT6" s="234" t="s">
        <v>564</v>
      </c>
      <c r="AV6" s="234" t="s">
        <v>110</v>
      </c>
      <c r="AW6" s="300">
        <v>109</v>
      </c>
      <c r="AX6" s="117" t="s">
        <v>491</v>
      </c>
      <c r="AY6" s="234" t="s">
        <v>109</v>
      </c>
      <c r="BA6" s="234" t="s">
        <v>565</v>
      </c>
      <c r="BB6" s="93">
        <v>130</v>
      </c>
      <c r="BC6" s="93" t="s">
        <v>588</v>
      </c>
      <c r="BD6" s="234" t="s">
        <v>619</v>
      </c>
      <c r="BF6" s="225"/>
      <c r="BI6" s="225"/>
    </row>
    <row r="7" spans="1:61" ht="37.5">
      <c r="B7" s="107" t="s">
        <v>819</v>
      </c>
      <c r="D7" s="102" t="s">
        <v>803</v>
      </c>
      <c r="E7" s="93" t="s">
        <v>133</v>
      </c>
      <c r="F7" s="245" t="s">
        <v>132</v>
      </c>
      <c r="G7" s="88" t="s">
        <v>511</v>
      </c>
      <c r="H7" s="43">
        <v>80000</v>
      </c>
      <c r="J7" s="257" t="s">
        <v>453</v>
      </c>
      <c r="K7" s="239" t="s">
        <v>474</v>
      </c>
      <c r="L7" s="88" t="s">
        <v>510</v>
      </c>
      <c r="M7" s="234" t="s">
        <v>564</v>
      </c>
      <c r="N7" s="385" t="s">
        <v>949</v>
      </c>
      <c r="O7" s="386" t="s">
        <v>948</v>
      </c>
      <c r="P7" s="387" t="s">
        <v>944</v>
      </c>
      <c r="Q7" s="387" t="s">
        <v>947</v>
      </c>
      <c r="R7" s="258"/>
      <c r="S7" s="259"/>
      <c r="T7" s="258"/>
      <c r="U7" s="259"/>
      <c r="V7" s="234" t="s">
        <v>95</v>
      </c>
      <c r="W7" s="93" t="s">
        <v>224</v>
      </c>
      <c r="X7" s="104" t="s">
        <v>492</v>
      </c>
      <c r="Y7" s="103" t="s">
        <v>112</v>
      </c>
      <c r="Z7" s="243" t="s">
        <v>566</v>
      </c>
      <c r="AA7" s="244">
        <v>230</v>
      </c>
      <c r="AB7" s="93" t="s">
        <v>589</v>
      </c>
      <c r="AC7" s="243" t="s">
        <v>240</v>
      </c>
      <c r="AD7" s="234" t="s">
        <v>629</v>
      </c>
      <c r="AE7" s="244" t="s">
        <v>585</v>
      </c>
      <c r="AF7" s="93" t="s">
        <v>707</v>
      </c>
      <c r="AG7" s="93" t="s">
        <v>765</v>
      </c>
      <c r="AH7" s="15" t="s">
        <v>291</v>
      </c>
      <c r="AI7" s="379">
        <v>0.3</v>
      </c>
      <c r="AJ7" s="106" t="s">
        <v>628</v>
      </c>
      <c r="AK7" s="234" t="s">
        <v>776</v>
      </c>
      <c r="AL7" s="246"/>
      <c r="AM7" s="100"/>
      <c r="AN7" s="247"/>
      <c r="AO7" s="225"/>
      <c r="AP7" s="112"/>
      <c r="AQ7" s="251" t="s">
        <v>453</v>
      </c>
      <c r="AR7" s="300">
        <v>110</v>
      </c>
      <c r="AS7" s="88" t="s">
        <v>510</v>
      </c>
      <c r="AT7" s="234" t="s">
        <v>564</v>
      </c>
      <c r="AV7" s="234" t="s">
        <v>95</v>
      </c>
      <c r="AW7" s="93">
        <v>109</v>
      </c>
      <c r="AX7" s="117" t="s">
        <v>492</v>
      </c>
      <c r="AY7" s="234" t="s">
        <v>112</v>
      </c>
      <c r="BA7" s="243" t="s">
        <v>566</v>
      </c>
      <c r="BB7" s="93">
        <v>230</v>
      </c>
      <c r="BC7" s="93" t="s">
        <v>589</v>
      </c>
      <c r="BD7" s="243" t="s">
        <v>240</v>
      </c>
      <c r="BF7" s="225"/>
      <c r="BI7" s="225"/>
    </row>
    <row r="8" spans="1:61" ht="37.5">
      <c r="B8" s="107" t="s">
        <v>807</v>
      </c>
      <c r="D8" s="102" t="s">
        <v>803</v>
      </c>
      <c r="E8" s="93" t="s">
        <v>134</v>
      </c>
      <c r="F8" s="234" t="s">
        <v>132</v>
      </c>
      <c r="G8" s="88" t="s">
        <v>512</v>
      </c>
      <c r="H8" s="43">
        <v>80000</v>
      </c>
      <c r="J8" s="93" t="s">
        <v>133</v>
      </c>
      <c r="K8" s="239">
        <v>160</v>
      </c>
      <c r="L8" s="88" t="s">
        <v>511</v>
      </c>
      <c r="M8" s="234" t="s">
        <v>132</v>
      </c>
      <c r="N8"/>
      <c r="O8" s="259"/>
      <c r="P8"/>
      <c r="Q8" s="259"/>
      <c r="R8"/>
      <c r="S8" s="259"/>
      <c r="T8"/>
      <c r="U8" s="259"/>
      <c r="V8" s="93" t="s">
        <v>447</v>
      </c>
      <c r="W8" s="93" t="s">
        <v>449</v>
      </c>
      <c r="X8" s="104" t="s">
        <v>493</v>
      </c>
      <c r="Y8" s="103" t="s">
        <v>112</v>
      </c>
      <c r="Z8" s="243" t="s">
        <v>242</v>
      </c>
      <c r="AA8" s="244">
        <v>205</v>
      </c>
      <c r="AB8" s="93" t="s">
        <v>590</v>
      </c>
      <c r="AC8" s="243" t="s">
        <v>241</v>
      </c>
      <c r="AD8" s="234" t="s">
        <v>630</v>
      </c>
      <c r="AE8" s="244" t="s">
        <v>683</v>
      </c>
      <c r="AF8" s="93" t="s">
        <v>708</v>
      </c>
      <c r="AG8" s="93" t="s">
        <v>765</v>
      </c>
      <c r="AL8" s="262"/>
      <c r="AM8" s="100"/>
      <c r="AN8" s="247"/>
      <c r="AO8" s="225"/>
      <c r="AP8" s="112"/>
      <c r="AQ8" s="93" t="s">
        <v>133</v>
      </c>
      <c r="AR8" s="300">
        <v>160</v>
      </c>
      <c r="AS8" s="88" t="s">
        <v>511</v>
      </c>
      <c r="AT8" s="245" t="s">
        <v>132</v>
      </c>
      <c r="AV8" s="93" t="s">
        <v>447</v>
      </c>
      <c r="AW8" s="93">
        <v>118</v>
      </c>
      <c r="AX8" s="117" t="s">
        <v>493</v>
      </c>
      <c r="AY8" s="234" t="s">
        <v>112</v>
      </c>
      <c r="BA8" s="243" t="s">
        <v>242</v>
      </c>
      <c r="BB8" s="93">
        <v>205</v>
      </c>
      <c r="BC8" s="93" t="s">
        <v>590</v>
      </c>
      <c r="BD8" s="243" t="s">
        <v>241</v>
      </c>
      <c r="BF8" s="225"/>
      <c r="BI8" s="225"/>
    </row>
    <row r="9" spans="1:61" ht="56.25">
      <c r="B9" s="107" t="s">
        <v>816</v>
      </c>
      <c r="D9" s="102" t="s">
        <v>803</v>
      </c>
      <c r="E9" s="93" t="s">
        <v>454</v>
      </c>
      <c r="F9" s="245" t="s">
        <v>132</v>
      </c>
      <c r="G9" s="88" t="s">
        <v>513</v>
      </c>
      <c r="H9" s="43">
        <v>80000</v>
      </c>
      <c r="J9" s="93" t="s">
        <v>134</v>
      </c>
      <c r="K9" s="239">
        <v>160</v>
      </c>
      <c r="L9" s="88" t="s">
        <v>512</v>
      </c>
      <c r="M9" s="234" t="s">
        <v>132</v>
      </c>
      <c r="N9"/>
      <c r="O9" s="259"/>
      <c r="P9"/>
      <c r="Q9" s="259"/>
      <c r="R9"/>
      <c r="S9" s="259"/>
      <c r="T9"/>
      <c r="U9" s="259"/>
      <c r="V9" s="234" t="s">
        <v>448</v>
      </c>
      <c r="W9" s="93" t="s">
        <v>449</v>
      </c>
      <c r="X9" s="104" t="s">
        <v>494</v>
      </c>
      <c r="Y9" s="103" t="s">
        <v>112</v>
      </c>
      <c r="Z9" s="234" t="s">
        <v>245</v>
      </c>
      <c r="AA9" s="244">
        <v>230</v>
      </c>
      <c r="AB9" s="93" t="s">
        <v>591</v>
      </c>
      <c r="AC9" s="234" t="s">
        <v>244</v>
      </c>
      <c r="AD9" s="234" t="s">
        <v>631</v>
      </c>
      <c r="AE9" s="244" t="s">
        <v>684</v>
      </c>
      <c r="AF9" s="93" t="s">
        <v>709</v>
      </c>
      <c r="AG9" s="93" t="s">
        <v>131</v>
      </c>
      <c r="AL9" s="13"/>
      <c r="AM9" s="100"/>
      <c r="AN9" s="247"/>
      <c r="AO9" s="225"/>
      <c r="AP9" s="112"/>
      <c r="AQ9" s="93" t="s">
        <v>134</v>
      </c>
      <c r="AR9" s="300">
        <v>160</v>
      </c>
      <c r="AS9" s="88" t="s">
        <v>512</v>
      </c>
      <c r="AT9" s="234" t="s">
        <v>132</v>
      </c>
      <c r="AV9" s="234" t="s">
        <v>448</v>
      </c>
      <c r="AW9" s="93">
        <v>118</v>
      </c>
      <c r="AX9" s="117" t="s">
        <v>494</v>
      </c>
      <c r="AY9" s="234" t="s">
        <v>112</v>
      </c>
      <c r="BA9" s="234" t="s">
        <v>245</v>
      </c>
      <c r="BB9" s="93">
        <v>230</v>
      </c>
      <c r="BC9" s="93" t="s">
        <v>591</v>
      </c>
      <c r="BD9" s="234" t="s">
        <v>244</v>
      </c>
      <c r="BF9" s="225"/>
      <c r="BI9" s="225"/>
    </row>
    <row r="10" spans="1:61" ht="56.25">
      <c r="B10" s="107" t="s">
        <v>817</v>
      </c>
      <c r="C10" s="111"/>
      <c r="D10" s="102" t="s">
        <v>803</v>
      </c>
      <c r="E10" s="93" t="s">
        <v>455</v>
      </c>
      <c r="F10" s="234" t="s">
        <v>132</v>
      </c>
      <c r="G10" s="88" t="s">
        <v>514</v>
      </c>
      <c r="H10" s="43">
        <v>80000</v>
      </c>
      <c r="J10" s="93" t="s">
        <v>454</v>
      </c>
      <c r="K10" s="239" t="s">
        <v>475</v>
      </c>
      <c r="L10" s="88" t="s">
        <v>513</v>
      </c>
      <c r="M10" s="234" t="s">
        <v>132</v>
      </c>
      <c r="N10"/>
      <c r="O10" s="259"/>
      <c r="P10"/>
      <c r="Q10" s="259"/>
      <c r="R10"/>
      <c r="S10" s="259"/>
      <c r="T10"/>
      <c r="U10" s="259"/>
      <c r="V10" s="236" t="s">
        <v>228</v>
      </c>
      <c r="W10" s="239">
        <v>120</v>
      </c>
      <c r="X10" s="104" t="s">
        <v>495</v>
      </c>
      <c r="Y10" s="103" t="s">
        <v>125</v>
      </c>
      <c r="Z10" s="234" t="s">
        <v>567</v>
      </c>
      <c r="AA10" s="244" t="s">
        <v>579</v>
      </c>
      <c r="AB10" s="93" t="s">
        <v>592</v>
      </c>
      <c r="AC10" s="234" t="s">
        <v>244</v>
      </c>
      <c r="AD10" s="234" t="s">
        <v>632</v>
      </c>
      <c r="AE10" s="244" t="s">
        <v>685</v>
      </c>
      <c r="AF10" s="93" t="s">
        <v>710</v>
      </c>
      <c r="AG10" s="93" t="s">
        <v>131</v>
      </c>
      <c r="AL10" s="13"/>
      <c r="AM10" s="100"/>
      <c r="AN10" s="247"/>
      <c r="AO10" s="225"/>
      <c r="AP10" s="112"/>
      <c r="AQ10" s="93" t="s">
        <v>454</v>
      </c>
      <c r="AR10" s="300">
        <v>175</v>
      </c>
      <c r="AS10" s="88" t="s">
        <v>513</v>
      </c>
      <c r="AT10" s="245" t="s">
        <v>132</v>
      </c>
      <c r="AV10" s="236" t="s">
        <v>228</v>
      </c>
      <c r="AW10" s="300">
        <v>120</v>
      </c>
      <c r="AX10" s="117" t="s">
        <v>495</v>
      </c>
      <c r="AY10" s="234" t="s">
        <v>125</v>
      </c>
      <c r="BA10" s="234" t="s">
        <v>567</v>
      </c>
      <c r="BB10" s="93">
        <v>235</v>
      </c>
      <c r="BC10" s="93" t="s">
        <v>592</v>
      </c>
      <c r="BD10" s="234" t="s">
        <v>244</v>
      </c>
      <c r="BF10" s="225"/>
      <c r="BI10" s="225"/>
    </row>
    <row r="11" spans="1:61" ht="56.25">
      <c r="C11" s="111"/>
      <c r="D11" s="102" t="s">
        <v>803</v>
      </c>
      <c r="E11" s="93" t="s">
        <v>456</v>
      </c>
      <c r="F11" s="245" t="s">
        <v>132</v>
      </c>
      <c r="G11" s="88" t="s">
        <v>515</v>
      </c>
      <c r="H11" s="43">
        <v>80000</v>
      </c>
      <c r="J11" s="93" t="s">
        <v>455</v>
      </c>
      <c r="K11" s="239" t="s">
        <v>475</v>
      </c>
      <c r="L11" s="88" t="s">
        <v>514</v>
      </c>
      <c r="M11" s="234" t="s">
        <v>132</v>
      </c>
      <c r="N11"/>
      <c r="O11" s="259"/>
      <c r="P11"/>
      <c r="Q11" s="259"/>
      <c r="R11"/>
      <c r="S11" s="259"/>
      <c r="T11"/>
      <c r="U11" s="259"/>
      <c r="V11" s="236" t="s">
        <v>229</v>
      </c>
      <c r="W11" s="239">
        <v>120</v>
      </c>
      <c r="X11" s="104" t="s">
        <v>496</v>
      </c>
      <c r="Y11" s="103" t="s">
        <v>125</v>
      </c>
      <c r="Z11" s="167" t="s">
        <v>568</v>
      </c>
      <c r="AA11" s="244" t="s">
        <v>580</v>
      </c>
      <c r="AB11" s="93" t="s">
        <v>593</v>
      </c>
      <c r="AC11" s="234" t="s">
        <v>244</v>
      </c>
      <c r="AD11" s="234" t="s">
        <v>633</v>
      </c>
      <c r="AE11" s="244" t="s">
        <v>683</v>
      </c>
      <c r="AF11" s="93" t="s">
        <v>711</v>
      </c>
      <c r="AG11" s="93" t="s">
        <v>131</v>
      </c>
      <c r="AL11" s="13"/>
      <c r="AM11" s="100"/>
      <c r="AN11" s="247"/>
      <c r="AO11" s="225"/>
      <c r="AP11" s="112"/>
      <c r="AQ11" s="93" t="s">
        <v>455</v>
      </c>
      <c r="AR11" s="300">
        <v>175</v>
      </c>
      <c r="AS11" s="88" t="s">
        <v>514</v>
      </c>
      <c r="AT11" s="234" t="s">
        <v>132</v>
      </c>
      <c r="AV11" s="236" t="s">
        <v>229</v>
      </c>
      <c r="AW11" s="300">
        <v>120</v>
      </c>
      <c r="AX11" s="117" t="s">
        <v>496</v>
      </c>
      <c r="AY11" s="234" t="s">
        <v>125</v>
      </c>
      <c r="BA11" s="234" t="s">
        <v>568</v>
      </c>
      <c r="BB11" s="93">
        <v>240</v>
      </c>
      <c r="BC11" s="93" t="s">
        <v>593</v>
      </c>
      <c r="BD11" s="234" t="s">
        <v>244</v>
      </c>
      <c r="BF11" s="225"/>
      <c r="BI11" s="225"/>
    </row>
    <row r="12" spans="1:61" ht="37.5">
      <c r="D12" s="102" t="s">
        <v>803</v>
      </c>
      <c r="E12" s="93" t="s">
        <v>457</v>
      </c>
      <c r="F12" s="234" t="s">
        <v>132</v>
      </c>
      <c r="G12" s="88" t="s">
        <v>516</v>
      </c>
      <c r="H12" s="43">
        <v>80000</v>
      </c>
      <c r="J12" s="93" t="s">
        <v>456</v>
      </c>
      <c r="K12" s="239" t="s">
        <v>476</v>
      </c>
      <c r="L12" s="88" t="s">
        <v>515</v>
      </c>
      <c r="M12" s="234" t="s">
        <v>132</v>
      </c>
      <c r="N12"/>
      <c r="O12" s="259"/>
      <c r="P12"/>
      <c r="Q12" s="259"/>
      <c r="R12"/>
      <c r="S12" s="259"/>
      <c r="T12"/>
      <c r="U12" s="259"/>
      <c r="V12" s="236" t="s">
        <v>126</v>
      </c>
      <c r="W12" s="239">
        <v>130</v>
      </c>
      <c r="X12" s="104" t="s">
        <v>497</v>
      </c>
      <c r="Y12" s="103" t="s">
        <v>125</v>
      </c>
      <c r="Z12" s="234" t="s">
        <v>96</v>
      </c>
      <c r="AA12" s="244" t="s">
        <v>253</v>
      </c>
      <c r="AB12" s="93" t="s">
        <v>594</v>
      </c>
      <c r="AC12" s="234" t="s">
        <v>131</v>
      </c>
      <c r="AD12" s="234" t="s">
        <v>634</v>
      </c>
      <c r="AE12" s="244" t="s">
        <v>686</v>
      </c>
      <c r="AF12" s="93" t="s">
        <v>712</v>
      </c>
      <c r="AG12" s="93" t="s">
        <v>131</v>
      </c>
      <c r="AL12" s="13"/>
      <c r="AM12" s="100"/>
      <c r="AN12" s="247"/>
      <c r="AO12" s="225"/>
      <c r="AP12" s="112"/>
      <c r="AQ12" s="93" t="s">
        <v>456</v>
      </c>
      <c r="AR12" s="300">
        <v>180</v>
      </c>
      <c r="AS12" s="88" t="s">
        <v>515</v>
      </c>
      <c r="AT12" s="245" t="s">
        <v>132</v>
      </c>
      <c r="AV12" s="236" t="s">
        <v>126</v>
      </c>
      <c r="AW12" s="300">
        <v>130</v>
      </c>
      <c r="AX12" s="117" t="s">
        <v>497</v>
      </c>
      <c r="AY12" s="234" t="s">
        <v>125</v>
      </c>
      <c r="BA12" s="234" t="s">
        <v>96</v>
      </c>
      <c r="BB12" s="93">
        <v>90</v>
      </c>
      <c r="BC12" s="93" t="s">
        <v>594</v>
      </c>
      <c r="BD12" s="234" t="s">
        <v>131</v>
      </c>
      <c r="BF12" s="225"/>
      <c r="BI12" s="225"/>
    </row>
    <row r="13" spans="1:61" ht="37.5">
      <c r="D13" s="102" t="s">
        <v>803</v>
      </c>
      <c r="E13" s="234" t="s">
        <v>458</v>
      </c>
      <c r="F13" s="234" t="s">
        <v>131</v>
      </c>
      <c r="G13" s="88" t="s">
        <v>517</v>
      </c>
      <c r="H13" s="43">
        <v>80000</v>
      </c>
      <c r="J13" s="93" t="s">
        <v>457</v>
      </c>
      <c r="K13" s="239" t="s">
        <v>476</v>
      </c>
      <c r="L13" s="88" t="s">
        <v>516</v>
      </c>
      <c r="M13" s="234" t="s">
        <v>132</v>
      </c>
      <c r="N13"/>
      <c r="O13" s="259"/>
      <c r="P13"/>
      <c r="Q13" s="259"/>
      <c r="R13"/>
      <c r="S13" s="259"/>
      <c r="T13"/>
      <c r="U13" s="259"/>
      <c r="V13" s="236" t="s">
        <v>128</v>
      </c>
      <c r="W13" s="239">
        <v>130</v>
      </c>
      <c r="X13" s="104" t="s">
        <v>498</v>
      </c>
      <c r="Y13" s="103" t="s">
        <v>125</v>
      </c>
      <c r="Z13" s="234" t="s">
        <v>97</v>
      </c>
      <c r="AA13" s="244" t="s">
        <v>255</v>
      </c>
      <c r="AB13" s="93" t="s">
        <v>595</v>
      </c>
      <c r="AC13" s="234" t="s">
        <v>131</v>
      </c>
      <c r="AD13" s="234" t="s">
        <v>635</v>
      </c>
      <c r="AE13" s="244" t="s">
        <v>226</v>
      </c>
      <c r="AF13" s="93" t="s">
        <v>713</v>
      </c>
      <c r="AG13" s="234" t="s">
        <v>766</v>
      </c>
      <c r="AL13" s="13"/>
      <c r="AM13" s="100"/>
      <c r="AN13" s="247"/>
      <c r="AO13" s="225"/>
      <c r="AP13" s="112"/>
      <c r="AQ13" s="93" t="s">
        <v>457</v>
      </c>
      <c r="AR13" s="300">
        <v>180</v>
      </c>
      <c r="AS13" s="88" t="s">
        <v>516</v>
      </c>
      <c r="AT13" s="234" t="s">
        <v>132</v>
      </c>
      <c r="AV13" s="236" t="s">
        <v>128</v>
      </c>
      <c r="AW13" s="300">
        <v>130</v>
      </c>
      <c r="AX13" s="117" t="s">
        <v>498</v>
      </c>
      <c r="AY13" s="234" t="s">
        <v>125</v>
      </c>
      <c r="BA13" s="234" t="s">
        <v>97</v>
      </c>
      <c r="BB13" s="93">
        <v>150</v>
      </c>
      <c r="BC13" s="93" t="s">
        <v>595</v>
      </c>
      <c r="BD13" s="234" t="s">
        <v>131</v>
      </c>
      <c r="BF13" s="225"/>
      <c r="BI13" s="225"/>
    </row>
    <row r="14" spans="1:61" ht="37.5">
      <c r="D14" s="102" t="s">
        <v>803</v>
      </c>
      <c r="E14" s="234" t="s">
        <v>459</v>
      </c>
      <c r="F14" s="234" t="s">
        <v>131</v>
      </c>
      <c r="G14" s="88" t="s">
        <v>518</v>
      </c>
      <c r="H14" s="43">
        <v>80000</v>
      </c>
      <c r="J14" s="234" t="s">
        <v>458</v>
      </c>
      <c r="K14" s="242" t="s">
        <v>477</v>
      </c>
      <c r="L14" s="88" t="s">
        <v>517</v>
      </c>
      <c r="M14" s="234" t="s">
        <v>131</v>
      </c>
      <c r="N14" s="225"/>
      <c r="O14" s="260"/>
      <c r="P14" s="225"/>
      <c r="Q14" s="260"/>
      <c r="R14" s="225"/>
      <c r="S14" s="260"/>
      <c r="T14" s="225"/>
      <c r="U14" s="260"/>
      <c r="V14" s="236" t="s">
        <v>129</v>
      </c>
      <c r="W14" s="239">
        <v>103</v>
      </c>
      <c r="X14" s="104" t="s">
        <v>499</v>
      </c>
      <c r="Y14" s="103" t="s">
        <v>125</v>
      </c>
      <c r="Z14" s="234" t="s">
        <v>260</v>
      </c>
      <c r="AA14" s="244" t="s">
        <v>581</v>
      </c>
      <c r="AB14" s="93" t="s">
        <v>596</v>
      </c>
      <c r="AC14" s="234" t="s">
        <v>131</v>
      </c>
      <c r="AD14" s="234" t="s">
        <v>636</v>
      </c>
      <c r="AE14" s="244" t="s">
        <v>687</v>
      </c>
      <c r="AF14" s="93" t="s">
        <v>714</v>
      </c>
      <c r="AG14" s="234" t="s">
        <v>766</v>
      </c>
      <c r="AL14" s="13"/>
      <c r="AM14" s="100"/>
      <c r="AN14" s="247"/>
      <c r="AO14" s="225"/>
      <c r="AP14" s="112"/>
      <c r="AQ14" s="234" t="s">
        <v>458</v>
      </c>
      <c r="AR14" s="300">
        <v>50</v>
      </c>
      <c r="AS14" s="88" t="s">
        <v>517</v>
      </c>
      <c r="AT14" s="234" t="s">
        <v>131</v>
      </c>
      <c r="AV14" s="236" t="s">
        <v>129</v>
      </c>
      <c r="AW14" s="300">
        <v>103</v>
      </c>
      <c r="AX14" s="117" t="s">
        <v>499</v>
      </c>
      <c r="AY14" s="234" t="s">
        <v>125</v>
      </c>
      <c r="BA14" s="234" t="s">
        <v>260</v>
      </c>
      <c r="BB14" s="93">
        <v>230</v>
      </c>
      <c r="BC14" s="93" t="s">
        <v>596</v>
      </c>
      <c r="BD14" s="234" t="s">
        <v>131</v>
      </c>
      <c r="BF14" s="225"/>
      <c r="BI14" s="225"/>
    </row>
    <row r="15" spans="1:61" ht="37.5">
      <c r="D15" s="102" t="s">
        <v>803</v>
      </c>
      <c r="E15" s="234" t="s">
        <v>460</v>
      </c>
      <c r="F15" s="234" t="s">
        <v>131</v>
      </c>
      <c r="G15" s="88" t="s">
        <v>519</v>
      </c>
      <c r="H15" s="43">
        <v>80000</v>
      </c>
      <c r="J15" s="234" t="s">
        <v>459</v>
      </c>
      <c r="K15" s="239" t="s">
        <v>478</v>
      </c>
      <c r="L15" s="88" t="s">
        <v>518</v>
      </c>
      <c r="M15" s="234" t="s">
        <v>131</v>
      </c>
      <c r="N15" s="225"/>
      <c r="O15" s="259"/>
      <c r="P15" s="225"/>
      <c r="Q15" s="259"/>
      <c r="R15" s="225"/>
      <c r="S15" s="259"/>
      <c r="T15" s="225"/>
      <c r="U15" s="259"/>
      <c r="V15" s="236" t="s">
        <v>130</v>
      </c>
      <c r="W15" s="239">
        <v>103</v>
      </c>
      <c r="X15" s="104" t="s">
        <v>500</v>
      </c>
      <c r="Y15" s="103" t="s">
        <v>125</v>
      </c>
      <c r="Z15" s="234" t="s">
        <v>569</v>
      </c>
      <c r="AA15" s="244" t="s">
        <v>582</v>
      </c>
      <c r="AB15" s="93" t="s">
        <v>597</v>
      </c>
      <c r="AC15" s="234" t="s">
        <v>131</v>
      </c>
      <c r="AD15" s="234" t="s">
        <v>637</v>
      </c>
      <c r="AE15" s="244" t="s">
        <v>688</v>
      </c>
      <c r="AF15" s="93" t="s">
        <v>715</v>
      </c>
      <c r="AG15" s="234" t="s">
        <v>766</v>
      </c>
      <c r="AL15" s="13"/>
      <c r="AM15" s="100"/>
      <c r="AN15" s="247"/>
      <c r="AO15" s="225"/>
      <c r="AP15" s="112"/>
      <c r="AQ15" s="234" t="s">
        <v>459</v>
      </c>
      <c r="AR15" s="300">
        <v>65</v>
      </c>
      <c r="AS15" s="88" t="s">
        <v>518</v>
      </c>
      <c r="AT15" s="234" t="s">
        <v>131</v>
      </c>
      <c r="AV15" s="236" t="s">
        <v>130</v>
      </c>
      <c r="AW15" s="300">
        <v>103</v>
      </c>
      <c r="AX15" s="117" t="s">
        <v>500</v>
      </c>
      <c r="AY15" s="234" t="s">
        <v>125</v>
      </c>
      <c r="BA15" s="234" t="s">
        <v>569</v>
      </c>
      <c r="BB15" s="93">
        <v>245</v>
      </c>
      <c r="BC15" s="93" t="s">
        <v>597</v>
      </c>
      <c r="BD15" s="234" t="s">
        <v>131</v>
      </c>
      <c r="BF15" s="225"/>
      <c r="BI15" s="225"/>
    </row>
    <row r="16" spans="1:61" ht="37.5">
      <c r="D16" s="102" t="s">
        <v>803</v>
      </c>
      <c r="E16" s="234" t="s">
        <v>897</v>
      </c>
      <c r="F16" s="234" t="s">
        <v>125</v>
      </c>
      <c r="G16" s="88" t="s">
        <v>520</v>
      </c>
      <c r="H16" s="43">
        <v>80000</v>
      </c>
      <c r="J16" s="234" t="s">
        <v>460</v>
      </c>
      <c r="K16" s="239" t="s">
        <v>479</v>
      </c>
      <c r="L16" s="88" t="s">
        <v>519</v>
      </c>
      <c r="M16" s="234" t="s">
        <v>131</v>
      </c>
      <c r="N16" s="225"/>
      <c r="O16" s="259"/>
      <c r="P16" s="225"/>
      <c r="Q16" s="259"/>
      <c r="R16" s="225"/>
      <c r="S16" s="259"/>
      <c r="T16" s="225"/>
      <c r="U16" s="259"/>
      <c r="V16" s="236" t="s">
        <v>445</v>
      </c>
      <c r="W16" s="239" t="s">
        <v>450</v>
      </c>
      <c r="X16" s="104" t="s">
        <v>501</v>
      </c>
      <c r="Y16" s="103" t="s">
        <v>125</v>
      </c>
      <c r="Z16" s="234" t="s">
        <v>570</v>
      </c>
      <c r="AA16" s="244" t="s">
        <v>583</v>
      </c>
      <c r="AB16" s="93" t="s">
        <v>598</v>
      </c>
      <c r="AC16" s="234" t="s">
        <v>131</v>
      </c>
      <c r="AD16" s="234" t="s">
        <v>638</v>
      </c>
      <c r="AE16" s="244" t="s">
        <v>483</v>
      </c>
      <c r="AF16" s="93" t="s">
        <v>716</v>
      </c>
      <c r="AG16" s="234" t="s">
        <v>766</v>
      </c>
      <c r="AL16" s="13"/>
      <c r="AM16" s="100"/>
      <c r="AN16" s="247"/>
      <c r="AO16" s="225"/>
      <c r="AP16" s="112"/>
      <c r="AQ16" s="234" t="s">
        <v>460</v>
      </c>
      <c r="AR16" s="300">
        <v>78</v>
      </c>
      <c r="AS16" s="88" t="s">
        <v>519</v>
      </c>
      <c r="AT16" s="234" t="s">
        <v>131</v>
      </c>
      <c r="AV16" s="236" t="s">
        <v>445</v>
      </c>
      <c r="AW16" s="300">
        <v>126</v>
      </c>
      <c r="AX16" s="117" t="s">
        <v>501</v>
      </c>
      <c r="AY16" s="234" t="s">
        <v>125</v>
      </c>
      <c r="BA16" s="234" t="s">
        <v>570</v>
      </c>
      <c r="BB16" s="93">
        <v>250</v>
      </c>
      <c r="BC16" s="93" t="s">
        <v>598</v>
      </c>
      <c r="BD16" s="234" t="s">
        <v>131</v>
      </c>
      <c r="BF16" s="225"/>
      <c r="BI16" s="225"/>
    </row>
    <row r="17" spans="4:61" ht="37.5">
      <c r="D17" s="102" t="s">
        <v>803</v>
      </c>
      <c r="E17" s="234" t="s">
        <v>898</v>
      </c>
      <c r="F17" s="234" t="s">
        <v>125</v>
      </c>
      <c r="G17" s="88" t="s">
        <v>521</v>
      </c>
      <c r="H17" s="43">
        <v>80000</v>
      </c>
      <c r="J17" s="234" t="s">
        <v>897</v>
      </c>
      <c r="K17" s="239">
        <v>254</v>
      </c>
      <c r="L17" s="88" t="s">
        <v>520</v>
      </c>
      <c r="M17" s="234" t="s">
        <v>125</v>
      </c>
      <c r="N17" s="225"/>
      <c r="O17" s="259"/>
      <c r="P17" s="225"/>
      <c r="Q17" s="259"/>
      <c r="R17" s="225"/>
      <c r="S17" s="259"/>
      <c r="T17" s="225"/>
      <c r="U17" s="259"/>
      <c r="V17" s="237" t="s">
        <v>446</v>
      </c>
      <c r="W17" s="240" t="s">
        <v>450</v>
      </c>
      <c r="X17" s="104" t="s">
        <v>502</v>
      </c>
      <c r="Y17" s="103" t="s">
        <v>125</v>
      </c>
      <c r="Z17" s="234" t="s">
        <v>571</v>
      </c>
      <c r="AA17" s="244" t="s">
        <v>581</v>
      </c>
      <c r="AB17" s="93" t="s">
        <v>599</v>
      </c>
      <c r="AC17" s="234" t="s">
        <v>620</v>
      </c>
      <c r="AD17" s="234" t="s">
        <v>639</v>
      </c>
      <c r="AE17" s="244" t="s">
        <v>226</v>
      </c>
      <c r="AF17" s="93" t="s">
        <v>717</v>
      </c>
      <c r="AG17" s="234" t="s">
        <v>766</v>
      </c>
      <c r="AL17" s="13"/>
      <c r="AM17" s="100"/>
      <c r="AN17" s="247"/>
      <c r="AO17" s="225"/>
      <c r="AP17" s="112"/>
      <c r="AQ17" s="234" t="s">
        <v>897</v>
      </c>
      <c r="AR17" s="300">
        <v>254</v>
      </c>
      <c r="AS17" s="88" t="s">
        <v>520</v>
      </c>
      <c r="AT17" s="234" t="s">
        <v>125</v>
      </c>
      <c r="AV17" s="237" t="s">
        <v>446</v>
      </c>
      <c r="AW17" s="301">
        <v>126</v>
      </c>
      <c r="AX17" s="117" t="s">
        <v>502</v>
      </c>
      <c r="AY17" s="234" t="s">
        <v>125</v>
      </c>
      <c r="BA17" s="234" t="s">
        <v>571</v>
      </c>
      <c r="BB17" s="93">
        <v>230</v>
      </c>
      <c r="BC17" s="93" t="s">
        <v>599</v>
      </c>
      <c r="BD17" s="234" t="s">
        <v>620</v>
      </c>
      <c r="BF17" s="225"/>
      <c r="BI17" s="225"/>
    </row>
    <row r="18" spans="4:61" ht="37.5">
      <c r="D18" s="102" t="s">
        <v>803</v>
      </c>
      <c r="E18" s="234" t="s">
        <v>899</v>
      </c>
      <c r="F18" s="234" t="s">
        <v>125</v>
      </c>
      <c r="G18" s="88" t="s">
        <v>522</v>
      </c>
      <c r="H18" s="43">
        <v>80000</v>
      </c>
      <c r="J18" s="234" t="s">
        <v>898</v>
      </c>
      <c r="K18" s="239">
        <v>180</v>
      </c>
      <c r="L18" s="88" t="s">
        <v>521</v>
      </c>
      <c r="M18" s="234" t="s">
        <v>125</v>
      </c>
      <c r="N18" s="225"/>
      <c r="O18" s="259"/>
      <c r="P18" s="225"/>
      <c r="Q18" s="259"/>
      <c r="R18" s="225"/>
      <c r="S18" s="259"/>
      <c r="T18" s="225"/>
      <c r="U18" s="259"/>
      <c r="V18" s="236" t="s">
        <v>123</v>
      </c>
      <c r="W18" s="239">
        <v>70</v>
      </c>
      <c r="X18" s="104" t="s">
        <v>503</v>
      </c>
      <c r="Y18" s="103" t="s">
        <v>122</v>
      </c>
      <c r="Z18" s="234" t="s">
        <v>572</v>
      </c>
      <c r="AA18" s="244" t="s">
        <v>584</v>
      </c>
      <c r="AB18" s="93" t="s">
        <v>600</v>
      </c>
      <c r="AC18" s="234" t="s">
        <v>621</v>
      </c>
      <c r="AD18" s="234" t="s">
        <v>640</v>
      </c>
      <c r="AE18" s="244" t="s">
        <v>687</v>
      </c>
      <c r="AF18" s="93" t="s">
        <v>718</v>
      </c>
      <c r="AG18" s="234" t="s">
        <v>766</v>
      </c>
      <c r="AL18" s="13"/>
      <c r="AM18" s="100"/>
      <c r="AN18" s="247"/>
      <c r="AO18" s="225"/>
      <c r="AP18" s="112"/>
      <c r="AQ18" s="234" t="s">
        <v>898</v>
      </c>
      <c r="AR18" s="300">
        <v>180</v>
      </c>
      <c r="AS18" s="88" t="s">
        <v>521</v>
      </c>
      <c r="AT18" s="234" t="s">
        <v>125</v>
      </c>
      <c r="AV18" s="236" t="s">
        <v>123</v>
      </c>
      <c r="AW18" s="300">
        <v>70</v>
      </c>
      <c r="AX18" s="117" t="s">
        <v>503</v>
      </c>
      <c r="AY18" s="234" t="s">
        <v>122</v>
      </c>
      <c r="BA18" s="234" t="s">
        <v>572</v>
      </c>
      <c r="BB18" s="93">
        <v>200</v>
      </c>
      <c r="BC18" s="93" t="s">
        <v>600</v>
      </c>
      <c r="BD18" s="234" t="s">
        <v>621</v>
      </c>
      <c r="BF18" s="225"/>
      <c r="BI18" s="225"/>
    </row>
    <row r="19" spans="4:61" ht="93.75">
      <c r="D19" s="102" t="s">
        <v>803</v>
      </c>
      <c r="E19" s="234" t="s">
        <v>900</v>
      </c>
      <c r="F19" s="234" t="s">
        <v>125</v>
      </c>
      <c r="G19" s="88" t="s">
        <v>523</v>
      </c>
      <c r="H19" s="43">
        <v>80000</v>
      </c>
      <c r="J19" s="234" t="s">
        <v>899</v>
      </c>
      <c r="K19" s="239">
        <v>259</v>
      </c>
      <c r="L19" s="88" t="s">
        <v>522</v>
      </c>
      <c r="M19" s="234" t="s">
        <v>125</v>
      </c>
      <c r="N19" s="225"/>
      <c r="O19" s="259"/>
      <c r="P19" s="225"/>
      <c r="Q19" s="259"/>
      <c r="R19" s="225"/>
      <c r="S19" s="259"/>
      <c r="T19" s="225"/>
      <c r="U19" s="259"/>
      <c r="V19" s="236" t="s">
        <v>124</v>
      </c>
      <c r="W19" s="239">
        <v>70</v>
      </c>
      <c r="X19" s="104" t="s">
        <v>504</v>
      </c>
      <c r="Y19" s="103" t="s">
        <v>122</v>
      </c>
      <c r="Z19" s="234" t="s">
        <v>573</v>
      </c>
      <c r="AA19" s="244" t="s">
        <v>483</v>
      </c>
      <c r="AB19" s="93" t="s">
        <v>601</v>
      </c>
      <c r="AC19" s="234" t="s">
        <v>622</v>
      </c>
      <c r="AD19" s="234" t="s">
        <v>641</v>
      </c>
      <c r="AE19" s="244" t="s">
        <v>688</v>
      </c>
      <c r="AF19" s="93" t="s">
        <v>719</v>
      </c>
      <c r="AG19" s="234" t="s">
        <v>766</v>
      </c>
      <c r="AL19" s="13"/>
      <c r="AM19" s="100"/>
      <c r="AN19" s="247"/>
      <c r="AO19" s="225"/>
      <c r="AP19" s="112"/>
      <c r="AQ19" s="234" t="s">
        <v>899</v>
      </c>
      <c r="AR19" s="300">
        <v>259</v>
      </c>
      <c r="AS19" s="88" t="s">
        <v>522</v>
      </c>
      <c r="AT19" s="234" t="s">
        <v>125</v>
      </c>
      <c r="AV19" s="236" t="s">
        <v>124</v>
      </c>
      <c r="AW19" s="300">
        <v>70</v>
      </c>
      <c r="AX19" s="117" t="s">
        <v>504</v>
      </c>
      <c r="AY19" s="234" t="s">
        <v>122</v>
      </c>
      <c r="BA19" s="234" t="s">
        <v>573</v>
      </c>
      <c r="BB19" s="93">
        <v>130</v>
      </c>
      <c r="BC19" s="93" t="s">
        <v>601</v>
      </c>
      <c r="BD19" s="234" t="s">
        <v>622</v>
      </c>
      <c r="BF19" s="225"/>
      <c r="BI19" s="225"/>
    </row>
    <row r="20" spans="4:61" ht="37.5">
      <c r="D20" s="102" t="s">
        <v>803</v>
      </c>
      <c r="E20" s="234" t="s">
        <v>901</v>
      </c>
      <c r="F20" s="234" t="s">
        <v>125</v>
      </c>
      <c r="G20" s="88" t="s">
        <v>524</v>
      </c>
      <c r="H20" s="43">
        <v>80000</v>
      </c>
      <c r="J20" s="234" t="s">
        <v>900</v>
      </c>
      <c r="K20" s="239">
        <v>259</v>
      </c>
      <c r="L20" s="88" t="s">
        <v>523</v>
      </c>
      <c r="M20" s="234" t="s">
        <v>125</v>
      </c>
      <c r="N20" s="225"/>
      <c r="O20" s="259"/>
      <c r="P20" s="225"/>
      <c r="Q20" s="259"/>
      <c r="R20" s="225"/>
      <c r="S20" s="259"/>
      <c r="T20" s="225"/>
      <c r="U20" s="259"/>
      <c r="V20" s="238" t="s">
        <v>115</v>
      </c>
      <c r="W20" s="241">
        <v>59</v>
      </c>
      <c r="X20" s="104" t="s">
        <v>505</v>
      </c>
      <c r="Y20" s="296" t="s">
        <v>114</v>
      </c>
      <c r="Z20" s="234" t="s">
        <v>246</v>
      </c>
      <c r="AA20" s="244">
        <v>230</v>
      </c>
      <c r="AB20" s="93" t="s">
        <v>602</v>
      </c>
      <c r="AC20" s="234" t="s">
        <v>125</v>
      </c>
      <c r="AD20" s="234" t="s">
        <v>642</v>
      </c>
      <c r="AE20" s="244" t="s">
        <v>483</v>
      </c>
      <c r="AF20" s="93" t="s">
        <v>720</v>
      </c>
      <c r="AG20" s="234" t="s">
        <v>766</v>
      </c>
      <c r="AL20" s="13"/>
      <c r="AM20" s="100"/>
      <c r="AN20" s="247"/>
      <c r="AO20" s="225"/>
      <c r="AP20" s="112"/>
      <c r="AQ20" s="234" t="s">
        <v>900</v>
      </c>
      <c r="AR20" s="300">
        <v>259</v>
      </c>
      <c r="AS20" s="88" t="s">
        <v>523</v>
      </c>
      <c r="AT20" s="234" t="s">
        <v>125</v>
      </c>
      <c r="AV20" s="238" t="s">
        <v>115</v>
      </c>
      <c r="AW20" s="257">
        <v>59</v>
      </c>
      <c r="AX20" s="117" t="s">
        <v>505</v>
      </c>
      <c r="AY20" s="253" t="s">
        <v>114</v>
      </c>
      <c r="BA20" s="234" t="s">
        <v>246</v>
      </c>
      <c r="BB20" s="93">
        <v>230</v>
      </c>
      <c r="BC20" s="93" t="s">
        <v>602</v>
      </c>
      <c r="BD20" s="234" t="s">
        <v>125</v>
      </c>
      <c r="BF20" s="225"/>
      <c r="BI20" s="225"/>
    </row>
    <row r="21" spans="4:61" ht="37.5">
      <c r="D21" s="102" t="s">
        <v>803</v>
      </c>
      <c r="E21" s="234" t="s">
        <v>902</v>
      </c>
      <c r="F21" s="234" t="s">
        <v>125</v>
      </c>
      <c r="G21" s="88" t="s">
        <v>525</v>
      </c>
      <c r="H21" s="43">
        <v>80000</v>
      </c>
      <c r="J21" s="234" t="s">
        <v>901</v>
      </c>
      <c r="K21" s="239">
        <v>230</v>
      </c>
      <c r="L21" s="88" t="s">
        <v>524</v>
      </c>
      <c r="M21" s="234" t="s">
        <v>125</v>
      </c>
      <c r="N21" s="225"/>
      <c r="O21" s="259"/>
      <c r="P21" s="225"/>
      <c r="Q21" s="259"/>
      <c r="R21" s="225"/>
      <c r="S21" s="259"/>
      <c r="T21" s="225"/>
      <c r="U21" s="259"/>
      <c r="V21" s="236" t="s">
        <v>117</v>
      </c>
      <c r="W21" s="239">
        <v>60</v>
      </c>
      <c r="X21" s="104" t="s">
        <v>506</v>
      </c>
      <c r="Y21" s="296" t="s">
        <v>114</v>
      </c>
      <c r="Z21" s="234" t="s">
        <v>247</v>
      </c>
      <c r="AA21" s="244">
        <v>151</v>
      </c>
      <c r="AB21" s="93" t="s">
        <v>603</v>
      </c>
      <c r="AC21" s="234" t="s">
        <v>125</v>
      </c>
      <c r="AD21" s="234" t="s">
        <v>643</v>
      </c>
      <c r="AE21" s="244" t="s">
        <v>226</v>
      </c>
      <c r="AF21" s="93" t="s">
        <v>721</v>
      </c>
      <c r="AG21" s="234" t="s">
        <v>766</v>
      </c>
      <c r="AL21" s="246"/>
      <c r="AM21" s="100"/>
      <c r="AN21" s="247"/>
      <c r="AO21" s="263"/>
      <c r="AP21" s="112"/>
      <c r="AQ21" s="234" t="s">
        <v>901</v>
      </c>
      <c r="AR21" s="300">
        <v>230</v>
      </c>
      <c r="AS21" s="88" t="s">
        <v>524</v>
      </c>
      <c r="AT21" s="234" t="s">
        <v>125</v>
      </c>
      <c r="AV21" s="236" t="s">
        <v>117</v>
      </c>
      <c r="AW21" s="300">
        <v>60</v>
      </c>
      <c r="AX21" s="117" t="s">
        <v>506</v>
      </c>
      <c r="AY21" s="253" t="s">
        <v>114</v>
      </c>
      <c r="BA21" s="234" t="s">
        <v>247</v>
      </c>
      <c r="BB21" s="93">
        <v>151</v>
      </c>
      <c r="BC21" s="93" t="s">
        <v>603</v>
      </c>
      <c r="BD21" s="234" t="s">
        <v>125</v>
      </c>
      <c r="BF21" s="225"/>
      <c r="BI21" s="225"/>
    </row>
    <row r="22" spans="4:61" ht="37.5">
      <c r="D22" s="102" t="s">
        <v>803</v>
      </c>
      <c r="E22" s="234" t="s">
        <v>903</v>
      </c>
      <c r="F22" s="234" t="s">
        <v>125</v>
      </c>
      <c r="G22" s="88" t="s">
        <v>526</v>
      </c>
      <c r="H22" s="43">
        <v>80000</v>
      </c>
      <c r="J22" s="234" t="s">
        <v>902</v>
      </c>
      <c r="K22" s="239">
        <v>151</v>
      </c>
      <c r="L22" s="88" t="s">
        <v>525</v>
      </c>
      <c r="M22" s="234" t="s">
        <v>125</v>
      </c>
      <c r="N22" s="225"/>
      <c r="O22" s="259"/>
      <c r="P22" s="225"/>
      <c r="Q22" s="259"/>
      <c r="R22" s="225"/>
      <c r="S22" s="259"/>
      <c r="T22" s="225"/>
      <c r="U22" s="259"/>
      <c r="V22" s="167"/>
      <c r="W22" s="295"/>
      <c r="X22" s="284"/>
      <c r="Y22" s="167"/>
      <c r="Z22" s="234" t="s">
        <v>170</v>
      </c>
      <c r="AA22" s="244">
        <v>228</v>
      </c>
      <c r="AB22" s="93" t="s">
        <v>604</v>
      </c>
      <c r="AC22" s="234" t="s">
        <v>125</v>
      </c>
      <c r="AD22" s="234" t="s">
        <v>644</v>
      </c>
      <c r="AE22" s="244" t="s">
        <v>687</v>
      </c>
      <c r="AF22" s="93" t="s">
        <v>722</v>
      </c>
      <c r="AG22" s="234" t="s">
        <v>766</v>
      </c>
      <c r="AP22" s="112"/>
      <c r="AQ22" s="234" t="s">
        <v>902</v>
      </c>
      <c r="AR22" s="300">
        <v>151</v>
      </c>
      <c r="AS22" s="88" t="s">
        <v>525</v>
      </c>
      <c r="AT22" s="234" t="s">
        <v>125</v>
      </c>
      <c r="AV22" s="15" t="s">
        <v>374</v>
      </c>
      <c r="AW22" s="14">
        <v>122</v>
      </c>
      <c r="AX22" s="105" t="s">
        <v>250</v>
      </c>
      <c r="AY22" s="234" t="s">
        <v>138</v>
      </c>
      <c r="BA22" s="234" t="s">
        <v>170</v>
      </c>
      <c r="BB22" s="93">
        <v>228</v>
      </c>
      <c r="BC22" s="93" t="s">
        <v>604</v>
      </c>
      <c r="BD22" s="234" t="s">
        <v>125</v>
      </c>
      <c r="BF22" s="225"/>
      <c r="BI22" s="225"/>
    </row>
    <row r="23" spans="4:61" ht="37.5">
      <c r="D23" s="102" t="s">
        <v>803</v>
      </c>
      <c r="E23" s="93" t="s">
        <v>151</v>
      </c>
      <c r="F23" s="234" t="s">
        <v>125</v>
      </c>
      <c r="G23" s="88" t="s">
        <v>527</v>
      </c>
      <c r="H23" s="43">
        <v>80000</v>
      </c>
      <c r="J23" s="234" t="s">
        <v>903</v>
      </c>
      <c r="K23" s="239">
        <v>228</v>
      </c>
      <c r="L23" s="88" t="s">
        <v>526</v>
      </c>
      <c r="M23" s="234" t="s">
        <v>125</v>
      </c>
      <c r="N23" s="225"/>
      <c r="O23" s="259"/>
      <c r="P23" s="225"/>
      <c r="Q23" s="259"/>
      <c r="R23" s="225"/>
      <c r="S23" s="259"/>
      <c r="T23" s="225"/>
      <c r="U23" s="259"/>
      <c r="V23" s="167"/>
      <c r="W23" s="295"/>
      <c r="X23" s="284"/>
      <c r="Y23" s="167"/>
      <c r="Z23" s="234" t="s">
        <v>171</v>
      </c>
      <c r="AA23" s="244">
        <v>180</v>
      </c>
      <c r="AB23" s="93" t="s">
        <v>605</v>
      </c>
      <c r="AC23" s="234" t="s">
        <v>125</v>
      </c>
      <c r="AD23" s="234" t="s">
        <v>645</v>
      </c>
      <c r="AE23" s="244" t="s">
        <v>688</v>
      </c>
      <c r="AF23" s="93" t="s">
        <v>723</v>
      </c>
      <c r="AG23" s="234" t="s">
        <v>766</v>
      </c>
      <c r="AP23" s="112"/>
      <c r="AQ23" s="234" t="s">
        <v>903</v>
      </c>
      <c r="AR23" s="300">
        <v>228</v>
      </c>
      <c r="AS23" s="88" t="s">
        <v>526</v>
      </c>
      <c r="AT23" s="234" t="s">
        <v>125</v>
      </c>
      <c r="AV23" s="15" t="s">
        <v>375</v>
      </c>
      <c r="AW23" s="14">
        <v>131</v>
      </c>
      <c r="AX23" s="105" t="s">
        <v>251</v>
      </c>
      <c r="AY23" s="234" t="s">
        <v>138</v>
      </c>
      <c r="BA23" s="234" t="s">
        <v>171</v>
      </c>
      <c r="BB23" s="93">
        <v>180</v>
      </c>
      <c r="BC23" s="93" t="s">
        <v>605</v>
      </c>
      <c r="BD23" s="234" t="s">
        <v>125</v>
      </c>
      <c r="BF23" s="225"/>
      <c r="BI23" s="225"/>
    </row>
    <row r="24" spans="4:61" ht="37.5">
      <c r="D24" s="102" t="s">
        <v>803</v>
      </c>
      <c r="E24" s="93" t="s">
        <v>152</v>
      </c>
      <c r="F24" s="234" t="s">
        <v>125</v>
      </c>
      <c r="G24" s="88" t="s">
        <v>528</v>
      </c>
      <c r="H24" s="43">
        <v>80000</v>
      </c>
      <c r="J24" s="93" t="s">
        <v>151</v>
      </c>
      <c r="K24" s="239">
        <v>65</v>
      </c>
      <c r="L24" s="88" t="s">
        <v>527</v>
      </c>
      <c r="M24" s="234" t="s">
        <v>125</v>
      </c>
      <c r="N24"/>
      <c r="O24" s="259"/>
      <c r="P24"/>
      <c r="Q24" s="259"/>
      <c r="R24"/>
      <c r="S24" s="259"/>
      <c r="T24"/>
      <c r="U24" s="259"/>
      <c r="V24" s="167"/>
      <c r="W24" s="295"/>
      <c r="X24" s="284"/>
      <c r="Y24" s="167"/>
      <c r="Z24" s="234" t="s">
        <v>172</v>
      </c>
      <c r="AA24" s="244">
        <v>218</v>
      </c>
      <c r="AB24" s="93" t="s">
        <v>606</v>
      </c>
      <c r="AC24" s="234" t="s">
        <v>125</v>
      </c>
      <c r="AD24" s="234" t="s">
        <v>646</v>
      </c>
      <c r="AE24" s="244" t="s">
        <v>483</v>
      </c>
      <c r="AF24" s="93" t="s">
        <v>724</v>
      </c>
      <c r="AG24" s="234" t="s">
        <v>766</v>
      </c>
      <c r="AP24" s="112"/>
      <c r="AQ24" s="93" t="s">
        <v>151</v>
      </c>
      <c r="AR24" s="300">
        <v>65</v>
      </c>
      <c r="AS24" s="88" t="s">
        <v>527</v>
      </c>
      <c r="AT24" s="234" t="s">
        <v>125</v>
      </c>
      <c r="AV24" s="15" t="s">
        <v>96</v>
      </c>
      <c r="AW24" s="14">
        <v>90</v>
      </c>
      <c r="AX24" s="105" t="s">
        <v>252</v>
      </c>
      <c r="AY24" s="234" t="s">
        <v>131</v>
      </c>
      <c r="BA24" s="234" t="s">
        <v>172</v>
      </c>
      <c r="BB24" s="93">
        <v>218</v>
      </c>
      <c r="BC24" s="93" t="s">
        <v>606</v>
      </c>
      <c r="BD24" s="234" t="s">
        <v>125</v>
      </c>
      <c r="BF24" s="225"/>
      <c r="BI24" s="225"/>
    </row>
    <row r="25" spans="4:61" ht="37.5">
      <c r="D25" s="102" t="s">
        <v>803</v>
      </c>
      <c r="E25" s="93" t="s">
        <v>153</v>
      </c>
      <c r="F25" s="234" t="s">
        <v>125</v>
      </c>
      <c r="G25" s="88" t="s">
        <v>529</v>
      </c>
      <c r="H25" s="43">
        <v>80000</v>
      </c>
      <c r="J25" s="93" t="s">
        <v>152</v>
      </c>
      <c r="K25" s="239">
        <v>43</v>
      </c>
      <c r="L25" s="88" t="s">
        <v>528</v>
      </c>
      <c r="M25" s="234" t="s">
        <v>125</v>
      </c>
      <c r="N25"/>
      <c r="O25" s="259"/>
      <c r="P25"/>
      <c r="Q25" s="259"/>
      <c r="R25"/>
      <c r="S25" s="259"/>
      <c r="T25"/>
      <c r="U25" s="259"/>
      <c r="V25" s="167"/>
      <c r="W25" s="295"/>
      <c r="X25" s="284"/>
      <c r="Y25" s="167"/>
      <c r="Z25" s="234" t="s">
        <v>173</v>
      </c>
      <c r="AA25" s="244">
        <v>225</v>
      </c>
      <c r="AB25" s="93" t="s">
        <v>607</v>
      </c>
      <c r="AC25" s="234" t="s">
        <v>125</v>
      </c>
      <c r="AD25" s="234" t="s">
        <v>647</v>
      </c>
      <c r="AE25" s="244" t="s">
        <v>689</v>
      </c>
      <c r="AF25" s="93" t="s">
        <v>725</v>
      </c>
      <c r="AG25" s="234" t="s">
        <v>766</v>
      </c>
      <c r="AP25" s="112"/>
      <c r="AQ25" s="93" t="s">
        <v>152</v>
      </c>
      <c r="AR25" s="300">
        <v>43</v>
      </c>
      <c r="AS25" s="88" t="s">
        <v>528</v>
      </c>
      <c r="AT25" s="234" t="s">
        <v>125</v>
      </c>
      <c r="AV25" s="15" t="s">
        <v>97</v>
      </c>
      <c r="AW25" s="14">
        <v>150</v>
      </c>
      <c r="AX25" s="105" t="s">
        <v>254</v>
      </c>
      <c r="AY25" s="234" t="s">
        <v>131</v>
      </c>
      <c r="BA25" s="234" t="s">
        <v>173</v>
      </c>
      <c r="BB25" s="93">
        <v>225</v>
      </c>
      <c r="BC25" s="93" t="s">
        <v>607</v>
      </c>
      <c r="BD25" s="234" t="s">
        <v>125</v>
      </c>
      <c r="BF25" s="225"/>
      <c r="BI25" s="225"/>
    </row>
    <row r="26" spans="4:61" ht="37.5">
      <c r="D26" s="102" t="s">
        <v>803</v>
      </c>
      <c r="E26" s="93" t="s">
        <v>154</v>
      </c>
      <c r="F26" s="234" t="s">
        <v>125</v>
      </c>
      <c r="G26" s="88" t="s">
        <v>530</v>
      </c>
      <c r="H26" s="43">
        <v>80000</v>
      </c>
      <c r="J26" s="93" t="s">
        <v>153</v>
      </c>
      <c r="K26" s="239">
        <v>65</v>
      </c>
      <c r="L26" s="88" t="s">
        <v>529</v>
      </c>
      <c r="M26" s="234" t="s">
        <v>125</v>
      </c>
      <c r="N26"/>
      <c r="O26" s="259"/>
      <c r="P26"/>
      <c r="Q26" s="259"/>
      <c r="R26"/>
      <c r="S26" s="259"/>
      <c r="T26"/>
      <c r="U26" s="259"/>
      <c r="V26" s="167"/>
      <c r="W26" s="295"/>
      <c r="X26" s="284"/>
      <c r="Y26" s="167"/>
      <c r="Z26" s="234" t="s">
        <v>174</v>
      </c>
      <c r="AA26" s="244">
        <v>159</v>
      </c>
      <c r="AB26" s="93" t="s">
        <v>608</v>
      </c>
      <c r="AC26" s="234" t="s">
        <v>125</v>
      </c>
      <c r="AD26" s="234" t="s">
        <v>648</v>
      </c>
      <c r="AE26" s="244" t="s">
        <v>583</v>
      </c>
      <c r="AF26" s="93" t="s">
        <v>726</v>
      </c>
      <c r="AG26" s="234" t="s">
        <v>766</v>
      </c>
      <c r="AP26" s="112"/>
      <c r="AQ26" s="93" t="s">
        <v>153</v>
      </c>
      <c r="AR26" s="300">
        <v>65</v>
      </c>
      <c r="AS26" s="88" t="s">
        <v>529</v>
      </c>
      <c r="AT26" s="234" t="s">
        <v>125</v>
      </c>
      <c r="AV26" s="15" t="s">
        <v>98</v>
      </c>
      <c r="AW26" s="14">
        <v>49.5</v>
      </c>
      <c r="AX26" s="105" t="s">
        <v>256</v>
      </c>
      <c r="AY26" s="234" t="s">
        <v>131</v>
      </c>
      <c r="BA26" s="234" t="s">
        <v>174</v>
      </c>
      <c r="BB26" s="93">
        <v>159</v>
      </c>
      <c r="BC26" s="93" t="s">
        <v>608</v>
      </c>
      <c r="BD26" s="234" t="s">
        <v>125</v>
      </c>
      <c r="BF26" s="225"/>
      <c r="BI26" s="225"/>
    </row>
    <row r="27" spans="4:61" ht="37.5">
      <c r="D27" s="102" t="s">
        <v>803</v>
      </c>
      <c r="E27" s="93" t="s">
        <v>155</v>
      </c>
      <c r="F27" s="234" t="s">
        <v>125</v>
      </c>
      <c r="G27" s="88" t="s">
        <v>531</v>
      </c>
      <c r="H27" s="43">
        <v>80000</v>
      </c>
      <c r="J27" s="93" t="s">
        <v>154</v>
      </c>
      <c r="K27" s="239">
        <v>43</v>
      </c>
      <c r="L27" s="88" t="s">
        <v>530</v>
      </c>
      <c r="M27" s="234" t="s">
        <v>125</v>
      </c>
      <c r="N27"/>
      <c r="O27" s="259"/>
      <c r="P27"/>
      <c r="Q27" s="259"/>
      <c r="R27"/>
      <c r="S27" s="259"/>
      <c r="T27"/>
      <c r="U27" s="259"/>
      <c r="V27" s="167"/>
      <c r="W27" s="295"/>
      <c r="X27" s="284"/>
      <c r="Y27" s="167"/>
      <c r="Z27" s="234" t="s">
        <v>175</v>
      </c>
      <c r="AA27" s="244">
        <v>220</v>
      </c>
      <c r="AB27" s="93" t="s">
        <v>609</v>
      </c>
      <c r="AC27" s="234" t="s">
        <v>125</v>
      </c>
      <c r="AD27" s="234" t="s">
        <v>649</v>
      </c>
      <c r="AE27" s="244" t="s">
        <v>690</v>
      </c>
      <c r="AF27" s="93" t="s">
        <v>727</v>
      </c>
      <c r="AG27" s="234" t="s">
        <v>766</v>
      </c>
      <c r="AP27" s="112"/>
      <c r="AQ27" s="93" t="s">
        <v>154</v>
      </c>
      <c r="AR27" s="300">
        <v>43</v>
      </c>
      <c r="AS27" s="88" t="s">
        <v>530</v>
      </c>
      <c r="AT27" s="234" t="s">
        <v>125</v>
      </c>
      <c r="AV27" s="15" t="s">
        <v>99</v>
      </c>
      <c r="AW27" s="14">
        <v>78</v>
      </c>
      <c r="AX27" s="105" t="s">
        <v>257</v>
      </c>
      <c r="AY27" s="234" t="s">
        <v>131</v>
      </c>
      <c r="BA27" s="234" t="s">
        <v>175</v>
      </c>
      <c r="BB27" s="93">
        <v>220</v>
      </c>
      <c r="BC27" s="93" t="s">
        <v>609</v>
      </c>
      <c r="BD27" s="234" t="s">
        <v>125</v>
      </c>
      <c r="BF27" s="225"/>
      <c r="BI27" s="225"/>
    </row>
    <row r="28" spans="4:61" ht="37.5">
      <c r="D28" s="102" t="s">
        <v>803</v>
      </c>
      <c r="E28" s="93" t="s">
        <v>156</v>
      </c>
      <c r="F28" s="234" t="s">
        <v>125</v>
      </c>
      <c r="G28" s="88" t="s">
        <v>532</v>
      </c>
      <c r="H28" s="43">
        <v>80000</v>
      </c>
      <c r="J28" s="93" t="s">
        <v>155</v>
      </c>
      <c r="K28" s="239">
        <v>65</v>
      </c>
      <c r="L28" s="88" t="s">
        <v>531</v>
      </c>
      <c r="M28" s="234" t="s">
        <v>125</v>
      </c>
      <c r="N28"/>
      <c r="O28" s="259"/>
      <c r="P28"/>
      <c r="Q28" s="259"/>
      <c r="R28"/>
      <c r="S28" s="259"/>
      <c r="T28"/>
      <c r="U28" s="259"/>
      <c r="V28" s="167"/>
      <c r="W28" s="295"/>
      <c r="X28" s="284"/>
      <c r="Y28" s="167"/>
      <c r="Z28" s="234" t="s">
        <v>574</v>
      </c>
      <c r="AA28" s="244" t="s">
        <v>480</v>
      </c>
      <c r="AB28" s="93" t="s">
        <v>610</v>
      </c>
      <c r="AC28" s="234" t="s">
        <v>125</v>
      </c>
      <c r="AD28" s="234" t="s">
        <v>650</v>
      </c>
      <c r="AE28" s="244" t="s">
        <v>691</v>
      </c>
      <c r="AF28" s="93" t="s">
        <v>728</v>
      </c>
      <c r="AG28" s="234" t="s">
        <v>766</v>
      </c>
      <c r="AP28" s="112"/>
      <c r="AQ28" s="93" t="s">
        <v>155</v>
      </c>
      <c r="AR28" s="300">
        <v>65</v>
      </c>
      <c r="AS28" s="88" t="s">
        <v>531</v>
      </c>
      <c r="AT28" s="234" t="s">
        <v>125</v>
      </c>
      <c r="AV28" s="15" t="s">
        <v>100</v>
      </c>
      <c r="AW28" s="14">
        <v>65</v>
      </c>
      <c r="AX28" s="105" t="s">
        <v>258</v>
      </c>
      <c r="AY28" s="234" t="s">
        <v>131</v>
      </c>
      <c r="BA28" s="234" t="s">
        <v>574</v>
      </c>
      <c r="BB28" s="93">
        <v>241</v>
      </c>
      <c r="BC28" s="93" t="s">
        <v>610</v>
      </c>
      <c r="BD28" s="234" t="s">
        <v>125</v>
      </c>
      <c r="BF28" s="225"/>
      <c r="BI28" s="225"/>
    </row>
    <row r="29" spans="4:61" ht="37.5">
      <c r="D29" s="102" t="s">
        <v>803</v>
      </c>
      <c r="E29" s="234" t="s">
        <v>904</v>
      </c>
      <c r="F29" s="234" t="s">
        <v>125</v>
      </c>
      <c r="G29" s="88" t="s">
        <v>533</v>
      </c>
      <c r="H29" s="43">
        <v>80000</v>
      </c>
      <c r="J29" s="93" t="s">
        <v>156</v>
      </c>
      <c r="K29" s="242">
        <v>50.5</v>
      </c>
      <c r="L29" s="88" t="s">
        <v>532</v>
      </c>
      <c r="M29" s="234" t="s">
        <v>125</v>
      </c>
      <c r="N29"/>
      <c r="O29" s="260"/>
      <c r="P29"/>
      <c r="Q29" s="260"/>
      <c r="R29"/>
      <c r="S29" s="260"/>
      <c r="T29"/>
      <c r="U29" s="260"/>
      <c r="V29" s="167"/>
      <c r="W29" s="295"/>
      <c r="X29" s="284"/>
      <c r="Y29" s="167"/>
      <c r="Z29" s="234" t="s">
        <v>575</v>
      </c>
      <c r="AA29" s="244" t="s">
        <v>481</v>
      </c>
      <c r="AB29" s="93" t="s">
        <v>611</v>
      </c>
      <c r="AC29" s="234" t="s">
        <v>125</v>
      </c>
      <c r="AD29" s="234" t="s">
        <v>651</v>
      </c>
      <c r="AE29" s="244" t="s">
        <v>692</v>
      </c>
      <c r="AF29" s="93" t="s">
        <v>729</v>
      </c>
      <c r="AG29" s="234" t="s">
        <v>766</v>
      </c>
      <c r="AP29" s="112"/>
      <c r="AQ29" s="93" t="s">
        <v>156</v>
      </c>
      <c r="AR29" s="300">
        <v>50.5</v>
      </c>
      <c r="AS29" s="88" t="s">
        <v>532</v>
      </c>
      <c r="AT29" s="234" t="s">
        <v>125</v>
      </c>
      <c r="AV29" s="15" t="s">
        <v>260</v>
      </c>
      <c r="AW29" s="14">
        <v>230</v>
      </c>
      <c r="AX29" s="105" t="s">
        <v>259</v>
      </c>
      <c r="AY29" s="234" t="s">
        <v>131</v>
      </c>
      <c r="BA29" s="234" t="s">
        <v>575</v>
      </c>
      <c r="BB29" s="93">
        <v>161</v>
      </c>
      <c r="BC29" s="93" t="s">
        <v>611</v>
      </c>
      <c r="BD29" s="234" t="s">
        <v>125</v>
      </c>
      <c r="BF29" s="225"/>
      <c r="BI29" s="225"/>
    </row>
    <row r="30" spans="4:61" ht="37.5">
      <c r="D30" s="102" t="s">
        <v>803</v>
      </c>
      <c r="E30" s="234" t="s">
        <v>905</v>
      </c>
      <c r="F30" s="234" t="s">
        <v>125</v>
      </c>
      <c r="G30" s="88" t="s">
        <v>534</v>
      </c>
      <c r="H30" s="43">
        <v>80000</v>
      </c>
      <c r="J30" s="234" t="s">
        <v>904</v>
      </c>
      <c r="K30" s="242" t="s">
        <v>480</v>
      </c>
      <c r="L30" s="88" t="s">
        <v>533</v>
      </c>
      <c r="M30" s="234" t="s">
        <v>125</v>
      </c>
      <c r="N30" s="225"/>
      <c r="O30" s="260"/>
      <c r="P30" s="225"/>
      <c r="Q30" s="260"/>
      <c r="R30" s="225"/>
      <c r="S30" s="260"/>
      <c r="T30" s="225"/>
      <c r="U30" s="260"/>
      <c r="V30" s="167"/>
      <c r="W30" s="295"/>
      <c r="X30" s="284"/>
      <c r="Y30" s="167"/>
      <c r="Z30" s="234" t="s">
        <v>576</v>
      </c>
      <c r="AA30" s="244" t="s">
        <v>482</v>
      </c>
      <c r="AB30" s="93" t="s">
        <v>612</v>
      </c>
      <c r="AC30" s="234" t="s">
        <v>125</v>
      </c>
      <c r="AD30" s="234" t="s">
        <v>652</v>
      </c>
      <c r="AE30" s="244" t="s">
        <v>693</v>
      </c>
      <c r="AF30" s="93" t="s">
        <v>730</v>
      </c>
      <c r="AG30" s="234" t="s">
        <v>766</v>
      </c>
      <c r="AP30" s="112"/>
      <c r="AQ30" s="234" t="s">
        <v>904</v>
      </c>
      <c r="AR30" s="300">
        <v>241</v>
      </c>
      <c r="AS30" s="88" t="s">
        <v>533</v>
      </c>
      <c r="AT30" s="234" t="s">
        <v>125</v>
      </c>
      <c r="AV30" s="15" t="s">
        <v>262</v>
      </c>
      <c r="AW30" s="14">
        <v>520</v>
      </c>
      <c r="AX30" s="93" t="s">
        <v>261</v>
      </c>
      <c r="AY30" s="234" t="s">
        <v>263</v>
      </c>
      <c r="BA30" s="234" t="s">
        <v>576</v>
      </c>
      <c r="BB30" s="93">
        <v>244</v>
      </c>
      <c r="BC30" s="93" t="s">
        <v>612</v>
      </c>
      <c r="BD30" s="234" t="s">
        <v>125</v>
      </c>
      <c r="BF30" s="225"/>
      <c r="BI30" s="225"/>
    </row>
    <row r="31" spans="4:61" ht="37.5">
      <c r="D31" s="102" t="s">
        <v>803</v>
      </c>
      <c r="E31" s="234" t="s">
        <v>906</v>
      </c>
      <c r="F31" s="234" t="s">
        <v>125</v>
      </c>
      <c r="G31" s="88" t="s">
        <v>535</v>
      </c>
      <c r="H31" s="43">
        <v>80000</v>
      </c>
      <c r="J31" s="234" t="s">
        <v>905</v>
      </c>
      <c r="K31" s="242" t="s">
        <v>481</v>
      </c>
      <c r="L31" s="88" t="s">
        <v>534</v>
      </c>
      <c r="M31" s="234" t="s">
        <v>125</v>
      </c>
      <c r="N31" s="225"/>
      <c r="O31" s="260"/>
      <c r="P31" s="225"/>
      <c r="Q31" s="260"/>
      <c r="R31" s="225"/>
      <c r="S31" s="260"/>
      <c r="T31" s="225"/>
      <c r="U31" s="260"/>
      <c r="V31" s="167"/>
      <c r="W31" s="295"/>
      <c r="X31" s="284"/>
      <c r="Y31" s="167"/>
      <c r="Z31" s="234" t="s">
        <v>895</v>
      </c>
      <c r="AA31" s="244">
        <v>120</v>
      </c>
      <c r="AB31" s="93" t="s">
        <v>613</v>
      </c>
      <c r="AC31" s="234" t="s">
        <v>138</v>
      </c>
      <c r="AD31" s="243" t="s">
        <v>653</v>
      </c>
      <c r="AE31" s="244" t="s">
        <v>683</v>
      </c>
      <c r="AF31" s="93" t="s">
        <v>731</v>
      </c>
      <c r="AG31" s="234" t="s">
        <v>766</v>
      </c>
      <c r="AP31" s="112"/>
      <c r="AQ31" s="234" t="s">
        <v>905</v>
      </c>
      <c r="AR31" s="300">
        <v>161</v>
      </c>
      <c r="AS31" s="88" t="s">
        <v>534</v>
      </c>
      <c r="AT31" s="234" t="s">
        <v>125</v>
      </c>
      <c r="AV31" s="89" t="s">
        <v>265</v>
      </c>
      <c r="AW31" s="14">
        <v>430</v>
      </c>
      <c r="AX31" s="105" t="s">
        <v>264</v>
      </c>
      <c r="AY31" s="105" t="s">
        <v>266</v>
      </c>
      <c r="BA31" s="234" t="s">
        <v>895</v>
      </c>
      <c r="BB31" s="93">
        <v>120</v>
      </c>
      <c r="BC31" s="93" t="s">
        <v>613</v>
      </c>
      <c r="BD31" s="234" t="s">
        <v>138</v>
      </c>
      <c r="BF31" s="225"/>
      <c r="BI31" s="225"/>
    </row>
    <row r="32" spans="4:61" ht="37.5">
      <c r="D32" s="102" t="s">
        <v>803</v>
      </c>
      <c r="E32" s="234" t="s">
        <v>907</v>
      </c>
      <c r="F32" s="234" t="s">
        <v>125</v>
      </c>
      <c r="G32" s="88" t="s">
        <v>536</v>
      </c>
      <c r="H32" s="43">
        <v>80000</v>
      </c>
      <c r="J32" s="234" t="s">
        <v>906</v>
      </c>
      <c r="K32" s="242" t="s">
        <v>482</v>
      </c>
      <c r="L32" s="88" t="s">
        <v>535</v>
      </c>
      <c r="M32" s="234" t="s">
        <v>125</v>
      </c>
      <c r="N32" s="225"/>
      <c r="O32" s="260"/>
      <c r="P32" s="225"/>
      <c r="Q32" s="260"/>
      <c r="R32" s="225"/>
      <c r="S32" s="260"/>
      <c r="T32" s="225"/>
      <c r="U32" s="260"/>
      <c r="V32" s="167"/>
      <c r="W32" s="295"/>
      <c r="X32" s="284"/>
      <c r="Y32" s="167"/>
      <c r="Z32" s="234" t="s">
        <v>168</v>
      </c>
      <c r="AA32" s="244">
        <v>120</v>
      </c>
      <c r="AB32" s="93" t="s">
        <v>614</v>
      </c>
      <c r="AC32" s="234" t="s">
        <v>138</v>
      </c>
      <c r="AD32" s="243" t="s">
        <v>654</v>
      </c>
      <c r="AE32" s="244" t="s">
        <v>686</v>
      </c>
      <c r="AF32" s="93" t="s">
        <v>732</v>
      </c>
      <c r="AG32" s="234" t="s">
        <v>766</v>
      </c>
      <c r="AP32" s="112"/>
      <c r="AQ32" s="234" t="s">
        <v>906</v>
      </c>
      <c r="AR32" s="300">
        <v>244</v>
      </c>
      <c r="AS32" s="88" t="s">
        <v>535</v>
      </c>
      <c r="AT32" s="234" t="s">
        <v>125</v>
      </c>
      <c r="AV32" s="89" t="s">
        <v>268</v>
      </c>
      <c r="AW32" s="14">
        <v>430</v>
      </c>
      <c r="AX32" s="93" t="s">
        <v>267</v>
      </c>
      <c r="AY32" s="105" t="s">
        <v>266</v>
      </c>
      <c r="BA32" s="234" t="s">
        <v>168</v>
      </c>
      <c r="BB32" s="93">
        <v>120</v>
      </c>
      <c r="BC32" s="93" t="s">
        <v>614</v>
      </c>
      <c r="BD32" s="234" t="s">
        <v>138</v>
      </c>
      <c r="BF32" s="225"/>
      <c r="BI32" s="225"/>
    </row>
    <row r="33" spans="4:61" ht="37.5">
      <c r="D33" s="102" t="s">
        <v>803</v>
      </c>
      <c r="E33" s="234" t="s">
        <v>908</v>
      </c>
      <c r="F33" s="234" t="s">
        <v>125</v>
      </c>
      <c r="G33" s="88" t="s">
        <v>537</v>
      </c>
      <c r="H33" s="43">
        <v>80000</v>
      </c>
      <c r="J33" s="234" t="s">
        <v>907</v>
      </c>
      <c r="K33" s="242" t="s">
        <v>450</v>
      </c>
      <c r="L33" s="88" t="s">
        <v>536</v>
      </c>
      <c r="M33" s="234" t="s">
        <v>125</v>
      </c>
      <c r="N33" s="225"/>
      <c r="O33" s="260"/>
      <c r="P33" s="225"/>
      <c r="Q33" s="260"/>
      <c r="R33" s="225"/>
      <c r="S33" s="260"/>
      <c r="T33" s="225"/>
      <c r="U33" s="260"/>
      <c r="V33" s="167"/>
      <c r="W33" s="295"/>
      <c r="X33" s="284"/>
      <c r="Y33" s="167"/>
      <c r="Z33" s="234" t="s">
        <v>169</v>
      </c>
      <c r="AA33" s="244">
        <v>120</v>
      </c>
      <c r="AB33" s="93" t="s">
        <v>615</v>
      </c>
      <c r="AC33" s="234" t="s">
        <v>138</v>
      </c>
      <c r="AD33" s="243" t="s">
        <v>655</v>
      </c>
      <c r="AE33" s="244" t="s">
        <v>694</v>
      </c>
      <c r="AF33" s="93" t="s">
        <v>733</v>
      </c>
      <c r="AG33" s="234" t="s">
        <v>767</v>
      </c>
      <c r="AP33" s="112"/>
      <c r="AQ33" s="234" t="s">
        <v>907</v>
      </c>
      <c r="AR33" s="300">
        <v>126</v>
      </c>
      <c r="AS33" s="88" t="s">
        <v>536</v>
      </c>
      <c r="AT33" s="234" t="s">
        <v>125</v>
      </c>
      <c r="AV33" s="15" t="s">
        <v>271</v>
      </c>
      <c r="AW33" s="14">
        <v>460</v>
      </c>
      <c r="AX33" s="105" t="s">
        <v>269</v>
      </c>
      <c r="AY33" s="234" t="s">
        <v>270</v>
      </c>
      <c r="BA33" s="234" t="s">
        <v>169</v>
      </c>
      <c r="BB33" s="93">
        <v>120</v>
      </c>
      <c r="BC33" s="93" t="s">
        <v>615</v>
      </c>
      <c r="BD33" s="234" t="s">
        <v>138</v>
      </c>
      <c r="BF33" s="225"/>
      <c r="BI33" s="225"/>
    </row>
    <row r="34" spans="4:61" ht="37.5">
      <c r="D34" s="102" t="s">
        <v>803</v>
      </c>
      <c r="E34" s="234" t="s">
        <v>909</v>
      </c>
      <c r="F34" s="234" t="s">
        <v>125</v>
      </c>
      <c r="G34" s="88" t="s">
        <v>538</v>
      </c>
      <c r="H34" s="43">
        <v>80000</v>
      </c>
      <c r="J34" s="234" t="s">
        <v>908</v>
      </c>
      <c r="K34" s="242" t="s">
        <v>450</v>
      </c>
      <c r="L34" s="88" t="s">
        <v>537</v>
      </c>
      <c r="M34" s="234" t="s">
        <v>125</v>
      </c>
      <c r="N34" s="225"/>
      <c r="O34" s="260"/>
      <c r="P34" s="225"/>
      <c r="Q34" s="260"/>
      <c r="R34" s="225"/>
      <c r="S34" s="260"/>
      <c r="T34" s="225"/>
      <c r="U34" s="260"/>
      <c r="V34" s="167"/>
      <c r="W34" s="295"/>
      <c r="X34" s="284"/>
      <c r="Y34" s="167"/>
      <c r="Z34" s="234" t="s">
        <v>896</v>
      </c>
      <c r="AA34" s="244">
        <v>120</v>
      </c>
      <c r="AB34" s="93" t="s">
        <v>616</v>
      </c>
      <c r="AC34" s="234" t="s">
        <v>138</v>
      </c>
      <c r="AD34" s="243" t="s">
        <v>656</v>
      </c>
      <c r="AE34" s="244" t="s">
        <v>695</v>
      </c>
      <c r="AF34" s="93" t="s">
        <v>734</v>
      </c>
      <c r="AG34" s="234" t="s">
        <v>767</v>
      </c>
      <c r="AP34" s="112"/>
      <c r="AQ34" s="234" t="s">
        <v>908</v>
      </c>
      <c r="AR34" s="300">
        <v>126</v>
      </c>
      <c r="AS34" s="88" t="s">
        <v>537</v>
      </c>
      <c r="AT34" s="234" t="s">
        <v>125</v>
      </c>
      <c r="AV34" s="87" t="s">
        <v>274</v>
      </c>
      <c r="AW34" s="302">
        <v>400</v>
      </c>
      <c r="AX34" s="110" t="s">
        <v>272</v>
      </c>
      <c r="AY34" s="234" t="s">
        <v>273</v>
      </c>
      <c r="BA34" s="234" t="s">
        <v>896</v>
      </c>
      <c r="BB34" s="93">
        <v>120</v>
      </c>
      <c r="BC34" s="93" t="s">
        <v>616</v>
      </c>
      <c r="BD34" s="234" t="s">
        <v>138</v>
      </c>
      <c r="BF34" s="225"/>
      <c r="BI34" s="225"/>
    </row>
    <row r="35" spans="4:61" ht="37.5">
      <c r="D35" s="102" t="s">
        <v>803</v>
      </c>
      <c r="E35" s="234" t="s">
        <v>910</v>
      </c>
      <c r="F35" s="234" t="s">
        <v>125</v>
      </c>
      <c r="G35" s="88" t="s">
        <v>539</v>
      </c>
      <c r="H35" s="43">
        <v>80000</v>
      </c>
      <c r="J35" s="234" t="s">
        <v>909</v>
      </c>
      <c r="K35" s="242" t="s">
        <v>226</v>
      </c>
      <c r="L35" s="88" t="s">
        <v>538</v>
      </c>
      <c r="M35" s="234" t="s">
        <v>125</v>
      </c>
      <c r="N35" s="225"/>
      <c r="O35" s="260"/>
      <c r="P35" s="225"/>
      <c r="Q35" s="260"/>
      <c r="R35" s="225"/>
      <c r="S35" s="260"/>
      <c r="T35" s="225"/>
      <c r="U35" s="260"/>
      <c r="V35" s="167"/>
      <c r="W35" s="295"/>
      <c r="X35" s="284"/>
      <c r="Y35" s="167"/>
      <c r="Z35" s="234" t="s">
        <v>577</v>
      </c>
      <c r="AA35" s="244" t="s">
        <v>483</v>
      </c>
      <c r="AB35" s="93" t="s">
        <v>617</v>
      </c>
      <c r="AC35" s="234" t="s">
        <v>138</v>
      </c>
      <c r="AD35" s="243" t="s">
        <v>657</v>
      </c>
      <c r="AE35" s="244" t="s">
        <v>580</v>
      </c>
      <c r="AF35" s="93" t="s">
        <v>735</v>
      </c>
      <c r="AG35" s="234" t="s">
        <v>767</v>
      </c>
      <c r="AP35" s="112"/>
      <c r="AQ35" s="234" t="s">
        <v>909</v>
      </c>
      <c r="AR35" s="300">
        <v>120</v>
      </c>
      <c r="AS35" s="88" t="s">
        <v>538</v>
      </c>
      <c r="AT35" s="234" t="s">
        <v>125</v>
      </c>
      <c r="AV35" s="15" t="s">
        <v>276</v>
      </c>
      <c r="AW35" s="14">
        <v>305</v>
      </c>
      <c r="AX35" s="105" t="s">
        <v>275</v>
      </c>
      <c r="AY35" s="234" t="s">
        <v>273</v>
      </c>
      <c r="BA35" s="234" t="s">
        <v>577</v>
      </c>
      <c r="BB35" s="93">
        <v>130</v>
      </c>
      <c r="BC35" s="93" t="s">
        <v>617</v>
      </c>
      <c r="BD35" s="234" t="s">
        <v>138</v>
      </c>
      <c r="BF35" s="225"/>
      <c r="BI35" s="225"/>
    </row>
    <row r="36" spans="4:61" ht="37.5">
      <c r="D36" s="102" t="s">
        <v>803</v>
      </c>
      <c r="E36" s="234" t="s">
        <v>911</v>
      </c>
      <c r="F36" s="234" t="s">
        <v>125</v>
      </c>
      <c r="G36" s="88" t="s">
        <v>540</v>
      </c>
      <c r="H36" s="43">
        <v>80000</v>
      </c>
      <c r="J36" s="234" t="s">
        <v>910</v>
      </c>
      <c r="K36" s="242" t="s">
        <v>226</v>
      </c>
      <c r="L36" s="88" t="s">
        <v>539</v>
      </c>
      <c r="M36" s="234" t="s">
        <v>125</v>
      </c>
      <c r="N36" s="225"/>
      <c r="O36" s="260"/>
      <c r="P36" s="225"/>
      <c r="Q36" s="260"/>
      <c r="R36" s="225"/>
      <c r="S36" s="260"/>
      <c r="T36" s="225"/>
      <c r="U36" s="260"/>
      <c r="V36" s="167"/>
      <c r="W36" s="295"/>
      <c r="X36" s="284"/>
      <c r="Y36" s="286"/>
      <c r="Z36" s="234" t="s">
        <v>578</v>
      </c>
      <c r="AA36" s="244" t="s">
        <v>585</v>
      </c>
      <c r="AB36" s="93" t="s">
        <v>618</v>
      </c>
      <c r="AC36" s="253" t="s">
        <v>114</v>
      </c>
      <c r="AD36" s="243" t="s">
        <v>658</v>
      </c>
      <c r="AE36" s="244" t="s">
        <v>696</v>
      </c>
      <c r="AF36" s="93" t="s">
        <v>736</v>
      </c>
      <c r="AG36" s="234" t="s">
        <v>767</v>
      </c>
      <c r="AP36" s="113"/>
      <c r="AQ36" s="234" t="s">
        <v>910</v>
      </c>
      <c r="AR36" s="300">
        <v>120</v>
      </c>
      <c r="AS36" s="88" t="s">
        <v>539</v>
      </c>
      <c r="AT36" s="234" t="s">
        <v>125</v>
      </c>
      <c r="AV36" s="15" t="s">
        <v>278</v>
      </c>
      <c r="AW36" s="14">
        <v>300</v>
      </c>
      <c r="AX36" s="93" t="s">
        <v>277</v>
      </c>
      <c r="AY36" s="234" t="s">
        <v>273</v>
      </c>
      <c r="BA36" s="234" t="s">
        <v>578</v>
      </c>
      <c r="BB36" s="93">
        <v>225</v>
      </c>
      <c r="BC36" s="93" t="s">
        <v>618</v>
      </c>
      <c r="BD36" s="253" t="s">
        <v>114</v>
      </c>
      <c r="BF36" s="225"/>
      <c r="BI36" s="225"/>
    </row>
    <row r="37" spans="4:61" ht="37.5">
      <c r="D37" s="102" t="s">
        <v>803</v>
      </c>
      <c r="E37" s="234" t="s">
        <v>912</v>
      </c>
      <c r="F37" s="234" t="s">
        <v>125</v>
      </c>
      <c r="G37" s="88" t="s">
        <v>541</v>
      </c>
      <c r="H37" s="43">
        <v>80000</v>
      </c>
      <c r="J37" s="234" t="s">
        <v>911</v>
      </c>
      <c r="K37" s="242" t="s">
        <v>483</v>
      </c>
      <c r="L37" s="88" t="s">
        <v>540</v>
      </c>
      <c r="M37" s="234" t="s">
        <v>125</v>
      </c>
      <c r="N37" s="225"/>
      <c r="O37" s="260"/>
      <c r="P37" s="225"/>
      <c r="Q37" s="260"/>
      <c r="R37" s="225"/>
      <c r="S37" s="260"/>
      <c r="T37" s="225"/>
      <c r="U37" s="260"/>
      <c r="AD37" s="243" t="s">
        <v>659</v>
      </c>
      <c r="AE37" s="244" t="s">
        <v>579</v>
      </c>
      <c r="AF37" s="93" t="s">
        <v>737</v>
      </c>
      <c r="AG37" s="234" t="s">
        <v>767</v>
      </c>
      <c r="AP37" s="114"/>
      <c r="AQ37" s="234" t="s">
        <v>911</v>
      </c>
      <c r="AR37" s="300">
        <v>130</v>
      </c>
      <c r="AS37" s="88" t="s">
        <v>540</v>
      </c>
      <c r="AT37" s="234" t="s">
        <v>125</v>
      </c>
      <c r="AV37" s="15" t="s">
        <v>280</v>
      </c>
      <c r="AW37" s="14">
        <v>300</v>
      </c>
      <c r="AX37" s="105" t="s">
        <v>279</v>
      </c>
      <c r="AY37" s="234" t="s">
        <v>273</v>
      </c>
      <c r="BA37" s="234" t="s">
        <v>238</v>
      </c>
      <c r="BB37" s="93">
        <v>238</v>
      </c>
      <c r="BC37" s="93" t="s">
        <v>704</v>
      </c>
      <c r="BD37" s="93" t="s">
        <v>160</v>
      </c>
      <c r="BF37" s="225"/>
      <c r="BI37" s="225"/>
    </row>
    <row r="38" spans="4:61" ht="37.5">
      <c r="D38" s="102" t="s">
        <v>803</v>
      </c>
      <c r="E38" s="234" t="s">
        <v>913</v>
      </c>
      <c r="F38" s="234" t="s">
        <v>122</v>
      </c>
      <c r="G38" s="88" t="s">
        <v>542</v>
      </c>
      <c r="H38" s="43">
        <v>80000</v>
      </c>
      <c r="J38" s="234" t="s">
        <v>912</v>
      </c>
      <c r="K38" s="242" t="s">
        <v>483</v>
      </c>
      <c r="L38" s="88" t="s">
        <v>541</v>
      </c>
      <c r="M38" s="234" t="s">
        <v>125</v>
      </c>
      <c r="N38" s="225"/>
      <c r="O38" s="260"/>
      <c r="P38" s="225"/>
      <c r="Q38" s="260"/>
      <c r="R38" s="225"/>
      <c r="S38" s="260"/>
      <c r="T38" s="225"/>
      <c r="U38" s="260"/>
      <c r="AD38" s="243" t="s">
        <v>660</v>
      </c>
      <c r="AE38" s="244" t="s">
        <v>697</v>
      </c>
      <c r="AF38" s="93" t="s">
        <v>738</v>
      </c>
      <c r="AG38" s="234" t="s">
        <v>767</v>
      </c>
      <c r="AP38" s="114"/>
      <c r="AQ38" s="234" t="s">
        <v>912</v>
      </c>
      <c r="AR38" s="300">
        <v>130</v>
      </c>
      <c r="AS38" s="88" t="s">
        <v>541</v>
      </c>
      <c r="AT38" s="234" t="s">
        <v>125</v>
      </c>
      <c r="AV38" s="15" t="s">
        <v>282</v>
      </c>
      <c r="AW38" s="14">
        <v>200</v>
      </c>
      <c r="AX38" s="93" t="s">
        <v>281</v>
      </c>
      <c r="AY38" s="234" t="s">
        <v>273</v>
      </c>
      <c r="BA38" s="234" t="s">
        <v>239</v>
      </c>
      <c r="BB38" s="93">
        <v>118</v>
      </c>
      <c r="BC38" s="93" t="s">
        <v>705</v>
      </c>
      <c r="BD38" s="93" t="s">
        <v>160</v>
      </c>
      <c r="BF38" s="225"/>
      <c r="BI38" s="225"/>
    </row>
    <row r="39" spans="4:61" ht="37.5">
      <c r="D39" s="102" t="s">
        <v>803</v>
      </c>
      <c r="E39" s="234" t="s">
        <v>914</v>
      </c>
      <c r="F39" s="234" t="s">
        <v>122</v>
      </c>
      <c r="G39" s="88" t="s">
        <v>543</v>
      </c>
      <c r="H39" s="43">
        <v>80000</v>
      </c>
      <c r="J39" s="234" t="s">
        <v>913</v>
      </c>
      <c r="K39" s="239">
        <v>240</v>
      </c>
      <c r="L39" s="88" t="s">
        <v>542</v>
      </c>
      <c r="M39" s="234" t="s">
        <v>122</v>
      </c>
      <c r="N39" s="225"/>
      <c r="O39" s="259"/>
      <c r="P39" s="225"/>
      <c r="Q39" s="259"/>
      <c r="R39" s="225"/>
      <c r="S39" s="259"/>
      <c r="T39" s="225"/>
      <c r="U39" s="259"/>
      <c r="AD39" s="243" t="s">
        <v>661</v>
      </c>
      <c r="AE39" s="244" t="s">
        <v>698</v>
      </c>
      <c r="AF39" s="93" t="s">
        <v>739</v>
      </c>
      <c r="AG39" s="234" t="s">
        <v>767</v>
      </c>
      <c r="AP39" s="114"/>
      <c r="AQ39" s="234" t="s">
        <v>913</v>
      </c>
      <c r="AR39" s="300">
        <v>240</v>
      </c>
      <c r="AS39" s="88" t="s">
        <v>542</v>
      </c>
      <c r="AT39" s="234" t="s">
        <v>122</v>
      </c>
      <c r="AV39" s="15" t="s">
        <v>285</v>
      </c>
      <c r="AW39" s="14">
        <v>485</v>
      </c>
      <c r="AX39" s="105" t="s">
        <v>283</v>
      </c>
      <c r="AY39" s="234" t="s">
        <v>284</v>
      </c>
      <c r="BA39" s="234" t="s">
        <v>161</v>
      </c>
      <c r="BB39" s="93">
        <v>217</v>
      </c>
      <c r="BC39" s="93" t="s">
        <v>706</v>
      </c>
      <c r="BD39" s="93" t="s">
        <v>160</v>
      </c>
      <c r="BF39" s="225"/>
      <c r="BI39" s="225"/>
    </row>
    <row r="40" spans="4:61" ht="37.5">
      <c r="D40" s="102" t="s">
        <v>803</v>
      </c>
      <c r="E40" s="234" t="s">
        <v>915</v>
      </c>
      <c r="F40" s="234" t="s">
        <v>122</v>
      </c>
      <c r="G40" s="88" t="s">
        <v>544</v>
      </c>
      <c r="H40" s="43">
        <v>80000</v>
      </c>
      <c r="J40" s="234" t="s">
        <v>914</v>
      </c>
      <c r="K40" s="239">
        <v>120</v>
      </c>
      <c r="L40" s="88" t="s">
        <v>543</v>
      </c>
      <c r="M40" s="234" t="s">
        <v>122</v>
      </c>
      <c r="N40" s="225"/>
      <c r="O40" s="259"/>
      <c r="P40" s="225"/>
      <c r="Q40" s="259"/>
      <c r="R40" s="225"/>
      <c r="S40" s="259"/>
      <c r="T40" s="225"/>
      <c r="U40" s="259"/>
      <c r="AD40" s="243" t="s">
        <v>662</v>
      </c>
      <c r="AE40" s="244" t="s">
        <v>699</v>
      </c>
      <c r="AF40" s="93" t="s">
        <v>740</v>
      </c>
      <c r="AG40" s="234" t="s">
        <v>767</v>
      </c>
      <c r="AP40" s="114"/>
      <c r="AQ40" s="234" t="s">
        <v>914</v>
      </c>
      <c r="AR40" s="300">
        <v>120</v>
      </c>
      <c r="AS40" s="88" t="s">
        <v>543</v>
      </c>
      <c r="AT40" s="234" t="s">
        <v>122</v>
      </c>
      <c r="BA40" s="234" t="s">
        <v>629</v>
      </c>
      <c r="BB40" s="93">
        <v>225</v>
      </c>
      <c r="BC40" s="93" t="s">
        <v>707</v>
      </c>
      <c r="BD40" s="93" t="s">
        <v>765</v>
      </c>
      <c r="BF40" s="225"/>
      <c r="BI40" s="225"/>
    </row>
    <row r="41" spans="4:61" ht="37.5">
      <c r="D41" s="102" t="s">
        <v>803</v>
      </c>
      <c r="E41" s="234" t="s">
        <v>916</v>
      </c>
      <c r="F41" s="234" t="s">
        <v>122</v>
      </c>
      <c r="G41" s="88" t="s">
        <v>545</v>
      </c>
      <c r="H41" s="43">
        <v>80000</v>
      </c>
      <c r="J41" s="234" t="s">
        <v>915</v>
      </c>
      <c r="K41" s="239">
        <v>131</v>
      </c>
      <c r="L41" s="88" t="s">
        <v>544</v>
      </c>
      <c r="M41" s="234" t="s">
        <v>122</v>
      </c>
      <c r="N41" s="225"/>
      <c r="O41" s="259"/>
      <c r="P41" s="225"/>
      <c r="Q41" s="259"/>
      <c r="R41" s="225"/>
      <c r="S41" s="259"/>
      <c r="T41" s="225"/>
      <c r="U41" s="259"/>
      <c r="AD41" s="243" t="s">
        <v>663</v>
      </c>
      <c r="AE41" s="244" t="s">
        <v>700</v>
      </c>
      <c r="AF41" s="93" t="s">
        <v>741</v>
      </c>
      <c r="AG41" s="234" t="s">
        <v>767</v>
      </c>
      <c r="AP41" s="114"/>
      <c r="AQ41" s="234" t="s">
        <v>915</v>
      </c>
      <c r="AR41" s="300">
        <v>131</v>
      </c>
      <c r="AS41" s="88" t="s">
        <v>544</v>
      </c>
      <c r="AT41" s="234" t="s">
        <v>122</v>
      </c>
      <c r="BA41" s="234" t="s">
        <v>630</v>
      </c>
      <c r="BB41" s="93">
        <v>435</v>
      </c>
      <c r="BC41" s="93" t="s">
        <v>708</v>
      </c>
      <c r="BD41" s="93" t="s">
        <v>765</v>
      </c>
      <c r="BF41" s="225"/>
      <c r="BI41" s="225"/>
    </row>
    <row r="42" spans="4:61" ht="37.5">
      <c r="D42" s="102" t="s">
        <v>803</v>
      </c>
      <c r="E42" s="234" t="s">
        <v>917</v>
      </c>
      <c r="F42" s="234" t="s">
        <v>122</v>
      </c>
      <c r="G42" s="88" t="s">
        <v>546</v>
      </c>
      <c r="H42" s="43">
        <v>80000</v>
      </c>
      <c r="J42" s="234" t="s">
        <v>916</v>
      </c>
      <c r="K42" s="239">
        <v>250</v>
      </c>
      <c r="L42" s="88" t="s">
        <v>545</v>
      </c>
      <c r="M42" s="234" t="s">
        <v>122</v>
      </c>
      <c r="N42" s="225"/>
      <c r="O42" s="259"/>
      <c r="P42" s="225"/>
      <c r="Q42" s="259"/>
      <c r="R42" s="225"/>
      <c r="S42" s="259"/>
      <c r="T42" s="225"/>
      <c r="U42" s="259"/>
      <c r="AD42" s="243" t="s">
        <v>664</v>
      </c>
      <c r="AE42" s="244" t="s">
        <v>701</v>
      </c>
      <c r="AF42" s="93" t="s">
        <v>742</v>
      </c>
      <c r="AG42" s="234" t="s">
        <v>767</v>
      </c>
      <c r="AP42" s="114"/>
      <c r="AQ42" s="234" t="s">
        <v>916</v>
      </c>
      <c r="AR42" s="300">
        <v>250</v>
      </c>
      <c r="AS42" s="88" t="s">
        <v>545</v>
      </c>
      <c r="AT42" s="234" t="s">
        <v>122</v>
      </c>
      <c r="BA42" s="234" t="s">
        <v>631</v>
      </c>
      <c r="BB42" s="93">
        <v>220</v>
      </c>
      <c r="BC42" s="93" t="s">
        <v>709</v>
      </c>
      <c r="BD42" s="93" t="s">
        <v>131</v>
      </c>
      <c r="BF42" s="225"/>
      <c r="BI42" s="225"/>
    </row>
    <row r="43" spans="4:61" ht="37.5">
      <c r="D43" s="102" t="s">
        <v>803</v>
      </c>
      <c r="E43" s="234" t="s">
        <v>918</v>
      </c>
      <c r="F43" s="234" t="s">
        <v>122</v>
      </c>
      <c r="G43" s="88" t="s">
        <v>547</v>
      </c>
      <c r="H43" s="43">
        <v>80000</v>
      </c>
      <c r="J43" s="234" t="s">
        <v>917</v>
      </c>
      <c r="K43" s="239">
        <v>250</v>
      </c>
      <c r="L43" s="88" t="s">
        <v>546</v>
      </c>
      <c r="M43" s="234" t="s">
        <v>122</v>
      </c>
      <c r="N43" s="225"/>
      <c r="O43" s="259"/>
      <c r="P43" s="225"/>
      <c r="Q43" s="259"/>
      <c r="R43" s="225"/>
      <c r="S43" s="259"/>
      <c r="T43" s="225"/>
      <c r="U43" s="259"/>
      <c r="AD43" s="243" t="s">
        <v>665</v>
      </c>
      <c r="AE43" s="244" t="s">
        <v>702</v>
      </c>
      <c r="AF43" s="93" t="s">
        <v>743</v>
      </c>
      <c r="AG43" s="234" t="s">
        <v>767</v>
      </c>
      <c r="AP43" s="114"/>
      <c r="AQ43" s="234" t="s">
        <v>917</v>
      </c>
      <c r="AR43" s="300">
        <v>250</v>
      </c>
      <c r="AS43" s="88" t="s">
        <v>546</v>
      </c>
      <c r="AT43" s="234" t="s">
        <v>122</v>
      </c>
      <c r="BA43" s="234" t="s">
        <v>632</v>
      </c>
      <c r="BB43" s="93">
        <v>400</v>
      </c>
      <c r="BC43" s="93" t="s">
        <v>710</v>
      </c>
      <c r="BD43" s="93" t="s">
        <v>131</v>
      </c>
      <c r="BF43" s="225"/>
      <c r="BI43" s="225"/>
    </row>
    <row r="44" spans="4:61" ht="37.5">
      <c r="D44" s="102" t="s">
        <v>803</v>
      </c>
      <c r="E44" s="234" t="s">
        <v>919</v>
      </c>
      <c r="F44" s="234" t="s">
        <v>122</v>
      </c>
      <c r="G44" s="88" t="s">
        <v>548</v>
      </c>
      <c r="H44" s="43">
        <v>80000</v>
      </c>
      <c r="J44" s="234" t="s">
        <v>918</v>
      </c>
      <c r="K44" s="239">
        <v>245</v>
      </c>
      <c r="L44" s="88" t="s">
        <v>547</v>
      </c>
      <c r="M44" s="234" t="s">
        <v>122</v>
      </c>
      <c r="N44" s="225"/>
      <c r="O44" s="259"/>
      <c r="P44" s="225"/>
      <c r="Q44" s="259"/>
      <c r="R44" s="225"/>
      <c r="S44" s="259"/>
      <c r="T44" s="225"/>
      <c r="U44" s="259"/>
      <c r="AD44" s="243" t="s">
        <v>666</v>
      </c>
      <c r="AE44" s="244" t="s">
        <v>703</v>
      </c>
      <c r="AF44" s="93" t="s">
        <v>744</v>
      </c>
      <c r="AG44" s="234" t="s">
        <v>767</v>
      </c>
      <c r="AP44" s="114"/>
      <c r="AQ44" s="234" t="s">
        <v>918</v>
      </c>
      <c r="AR44" s="300">
        <v>245</v>
      </c>
      <c r="AS44" s="88" t="s">
        <v>547</v>
      </c>
      <c r="AT44" s="234" t="s">
        <v>122</v>
      </c>
      <c r="BA44" s="234" t="s">
        <v>633</v>
      </c>
      <c r="BB44" s="93">
        <v>435</v>
      </c>
      <c r="BC44" s="93" t="s">
        <v>711</v>
      </c>
      <c r="BD44" s="93" t="s">
        <v>131</v>
      </c>
      <c r="BF44" s="225"/>
      <c r="BI44" s="225"/>
    </row>
    <row r="45" spans="4:61" ht="37.5">
      <c r="D45" s="102" t="s">
        <v>803</v>
      </c>
      <c r="E45" s="234" t="s">
        <v>920</v>
      </c>
      <c r="F45" s="234" t="s">
        <v>122</v>
      </c>
      <c r="G45" s="88" t="s">
        <v>549</v>
      </c>
      <c r="H45" s="43">
        <v>80000</v>
      </c>
      <c r="J45" s="234" t="s">
        <v>919</v>
      </c>
      <c r="K45" s="239">
        <v>243</v>
      </c>
      <c r="L45" s="88" t="s">
        <v>548</v>
      </c>
      <c r="M45" s="234" t="s">
        <v>122</v>
      </c>
      <c r="N45" s="225"/>
      <c r="O45" s="259"/>
      <c r="P45" s="225"/>
      <c r="Q45" s="259"/>
      <c r="R45" s="225"/>
      <c r="S45" s="259"/>
      <c r="T45" s="225"/>
      <c r="U45" s="259"/>
      <c r="AD45" s="243" t="s">
        <v>667</v>
      </c>
      <c r="AE45" s="244" t="s">
        <v>689</v>
      </c>
      <c r="AF45" s="93" t="s">
        <v>745</v>
      </c>
      <c r="AG45" s="234" t="s">
        <v>768</v>
      </c>
      <c r="AP45" s="114"/>
      <c r="AQ45" s="234" t="s">
        <v>919</v>
      </c>
      <c r="AR45" s="300">
        <v>243</v>
      </c>
      <c r="AS45" s="88" t="s">
        <v>548</v>
      </c>
      <c r="AT45" s="234" t="s">
        <v>122</v>
      </c>
      <c r="BA45" s="234" t="s">
        <v>634</v>
      </c>
      <c r="BB45" s="93">
        <v>440</v>
      </c>
      <c r="BC45" s="93" t="s">
        <v>712</v>
      </c>
      <c r="BD45" s="93" t="s">
        <v>131</v>
      </c>
      <c r="BF45" s="225"/>
      <c r="BI45" s="225"/>
    </row>
    <row r="46" spans="4:61" ht="37.5">
      <c r="D46" s="102" t="s">
        <v>803</v>
      </c>
      <c r="E46" s="234" t="s">
        <v>921</v>
      </c>
      <c r="F46" s="234" t="s">
        <v>122</v>
      </c>
      <c r="G46" s="88" t="s">
        <v>550</v>
      </c>
      <c r="H46" s="43">
        <v>80000</v>
      </c>
      <c r="J46" s="234" t="s">
        <v>920</v>
      </c>
      <c r="K46" s="239">
        <v>243</v>
      </c>
      <c r="L46" s="88" t="s">
        <v>549</v>
      </c>
      <c r="M46" s="234" t="s">
        <v>122</v>
      </c>
      <c r="N46" s="225"/>
      <c r="O46" s="259"/>
      <c r="P46" s="225"/>
      <c r="Q46" s="259"/>
      <c r="R46" s="225"/>
      <c r="S46" s="259"/>
      <c r="T46" s="225"/>
      <c r="U46" s="259"/>
      <c r="AD46" s="243" t="s">
        <v>668</v>
      </c>
      <c r="AE46" s="244" t="s">
        <v>583</v>
      </c>
      <c r="AF46" s="93" t="s">
        <v>746</v>
      </c>
      <c r="AG46" s="234" t="s">
        <v>768</v>
      </c>
      <c r="AP46" s="114"/>
      <c r="AQ46" s="234" t="s">
        <v>920</v>
      </c>
      <c r="AR46" s="300">
        <v>243</v>
      </c>
      <c r="AS46" s="88" t="s">
        <v>549</v>
      </c>
      <c r="AT46" s="234" t="s">
        <v>122</v>
      </c>
      <c r="BA46" s="234" t="s">
        <v>635</v>
      </c>
      <c r="BB46" s="93">
        <v>120</v>
      </c>
      <c r="BC46" s="93" t="s">
        <v>713</v>
      </c>
      <c r="BD46" s="234" t="s">
        <v>766</v>
      </c>
      <c r="BF46" s="225"/>
      <c r="BI46" s="225"/>
    </row>
    <row r="47" spans="4:61" ht="37.5">
      <c r="D47" s="102" t="s">
        <v>803</v>
      </c>
      <c r="E47" s="234" t="s">
        <v>922</v>
      </c>
      <c r="F47" s="234" t="s">
        <v>122</v>
      </c>
      <c r="G47" s="88" t="s">
        <v>551</v>
      </c>
      <c r="H47" s="43">
        <v>80000</v>
      </c>
      <c r="J47" s="234" t="s">
        <v>921</v>
      </c>
      <c r="K47" s="239">
        <v>240</v>
      </c>
      <c r="L47" s="88" t="s">
        <v>550</v>
      </c>
      <c r="M47" s="234" t="s">
        <v>122</v>
      </c>
      <c r="N47" s="225"/>
      <c r="O47" s="259"/>
      <c r="P47" s="225"/>
      <c r="Q47" s="259"/>
      <c r="R47" s="225"/>
      <c r="S47" s="259"/>
      <c r="T47" s="225"/>
      <c r="U47" s="259"/>
      <c r="AD47" s="243" t="s">
        <v>669</v>
      </c>
      <c r="AE47" s="244" t="s">
        <v>690</v>
      </c>
      <c r="AF47" s="93" t="s">
        <v>747</v>
      </c>
      <c r="AG47" s="234" t="s">
        <v>768</v>
      </c>
      <c r="AP47" s="114"/>
      <c r="AQ47" s="234" t="s">
        <v>921</v>
      </c>
      <c r="AR47" s="300">
        <v>240</v>
      </c>
      <c r="AS47" s="88" t="s">
        <v>550</v>
      </c>
      <c r="AT47" s="234" t="s">
        <v>122</v>
      </c>
      <c r="BA47" s="234" t="s">
        <v>636</v>
      </c>
      <c r="BB47" s="93">
        <v>123</v>
      </c>
      <c r="BC47" s="93" t="s">
        <v>714</v>
      </c>
      <c r="BD47" s="234" t="s">
        <v>766</v>
      </c>
      <c r="BF47" s="225"/>
      <c r="BI47" s="225"/>
    </row>
    <row r="48" spans="4:61" ht="37.5">
      <c r="D48" s="102" t="s">
        <v>803</v>
      </c>
      <c r="E48" s="234" t="s">
        <v>923</v>
      </c>
      <c r="F48" s="234" t="s">
        <v>122</v>
      </c>
      <c r="G48" s="88" t="s">
        <v>552</v>
      </c>
      <c r="H48" s="43">
        <v>80000</v>
      </c>
      <c r="J48" s="234" t="s">
        <v>922</v>
      </c>
      <c r="K48" s="239">
        <v>230</v>
      </c>
      <c r="L48" s="88" t="s">
        <v>551</v>
      </c>
      <c r="M48" s="234" t="s">
        <v>122</v>
      </c>
      <c r="N48" s="225"/>
      <c r="O48" s="259"/>
      <c r="P48" s="225"/>
      <c r="Q48" s="259"/>
      <c r="R48" s="225"/>
      <c r="S48" s="259"/>
      <c r="T48" s="225"/>
      <c r="U48" s="259"/>
      <c r="AD48" s="243" t="s">
        <v>670</v>
      </c>
      <c r="AE48" s="244" t="s">
        <v>226</v>
      </c>
      <c r="AF48" s="93" t="s">
        <v>748</v>
      </c>
      <c r="AG48" s="234" t="s">
        <v>768</v>
      </c>
      <c r="AP48" s="114"/>
      <c r="AQ48" s="234" t="s">
        <v>922</v>
      </c>
      <c r="AR48" s="300">
        <v>230</v>
      </c>
      <c r="AS48" s="88" t="s">
        <v>551</v>
      </c>
      <c r="AT48" s="234" t="s">
        <v>122</v>
      </c>
      <c r="BA48" s="234" t="s">
        <v>637</v>
      </c>
      <c r="BB48" s="93">
        <v>125</v>
      </c>
      <c r="BC48" s="93" t="s">
        <v>715</v>
      </c>
      <c r="BD48" s="234" t="s">
        <v>766</v>
      </c>
      <c r="BF48" s="225"/>
      <c r="BI48" s="225"/>
    </row>
    <row r="49" spans="4:61" ht="37.5">
      <c r="D49" s="102" t="s">
        <v>803</v>
      </c>
      <c r="E49" s="234" t="s">
        <v>924</v>
      </c>
      <c r="F49" s="234" t="s">
        <v>122</v>
      </c>
      <c r="G49" s="88" t="s">
        <v>553</v>
      </c>
      <c r="H49" s="43">
        <v>80000</v>
      </c>
      <c r="J49" s="234" t="s">
        <v>923</v>
      </c>
      <c r="K49" s="239">
        <v>243</v>
      </c>
      <c r="L49" s="88" t="s">
        <v>552</v>
      </c>
      <c r="M49" s="234" t="s">
        <v>122</v>
      </c>
      <c r="N49" s="225"/>
      <c r="O49" s="259"/>
      <c r="P49" s="225"/>
      <c r="Q49" s="259"/>
      <c r="R49" s="225"/>
      <c r="S49" s="259"/>
      <c r="T49" s="225"/>
      <c r="U49" s="259"/>
      <c r="AD49" s="243" t="s">
        <v>671</v>
      </c>
      <c r="AE49" s="244" t="s">
        <v>688</v>
      </c>
      <c r="AF49" s="93" t="s">
        <v>749</v>
      </c>
      <c r="AG49" s="234" t="s">
        <v>768</v>
      </c>
      <c r="AP49" s="112"/>
      <c r="AQ49" s="234" t="s">
        <v>923</v>
      </c>
      <c r="AR49" s="300">
        <v>243</v>
      </c>
      <c r="AS49" s="88" t="s">
        <v>552</v>
      </c>
      <c r="AT49" s="234" t="s">
        <v>122</v>
      </c>
      <c r="BA49" s="234" t="s">
        <v>638</v>
      </c>
      <c r="BB49" s="93">
        <v>130</v>
      </c>
      <c r="BC49" s="93" t="s">
        <v>716</v>
      </c>
      <c r="BD49" s="234" t="s">
        <v>766</v>
      </c>
      <c r="BF49" s="225"/>
      <c r="BI49" s="225"/>
    </row>
    <row r="50" spans="4:61" ht="37.5">
      <c r="D50" s="102" t="s">
        <v>803</v>
      </c>
      <c r="E50" s="234" t="s">
        <v>925</v>
      </c>
      <c r="F50" s="234" t="s">
        <v>122</v>
      </c>
      <c r="G50" s="88" t="s">
        <v>554</v>
      </c>
      <c r="H50" s="43">
        <v>80000</v>
      </c>
      <c r="J50" s="234" t="s">
        <v>924</v>
      </c>
      <c r="K50" s="239">
        <v>238</v>
      </c>
      <c r="L50" s="88" t="s">
        <v>553</v>
      </c>
      <c r="M50" s="234" t="s">
        <v>122</v>
      </c>
      <c r="N50" s="225"/>
      <c r="O50" s="259"/>
      <c r="P50" s="225"/>
      <c r="Q50" s="259"/>
      <c r="R50" s="225"/>
      <c r="S50" s="259"/>
      <c r="T50" s="225"/>
      <c r="U50" s="259"/>
      <c r="AD50" s="243" t="s">
        <v>672</v>
      </c>
      <c r="AE50" s="244" t="s">
        <v>483</v>
      </c>
      <c r="AF50" s="93" t="s">
        <v>750</v>
      </c>
      <c r="AG50" s="234" t="s">
        <v>768</v>
      </c>
      <c r="AP50" s="112"/>
      <c r="AQ50" s="234" t="s">
        <v>924</v>
      </c>
      <c r="AR50" s="300">
        <v>238</v>
      </c>
      <c r="AS50" s="88" t="s">
        <v>553</v>
      </c>
      <c r="AT50" s="234" t="s">
        <v>122</v>
      </c>
      <c r="BA50" s="234" t="s">
        <v>639</v>
      </c>
      <c r="BB50" s="93">
        <v>120</v>
      </c>
      <c r="BC50" s="93" t="s">
        <v>717</v>
      </c>
      <c r="BD50" s="234" t="s">
        <v>766</v>
      </c>
      <c r="BF50" s="225"/>
      <c r="BI50" s="225"/>
    </row>
    <row r="51" spans="4:61" ht="37.5">
      <c r="D51" s="102" t="s">
        <v>803</v>
      </c>
      <c r="E51" s="234" t="s">
        <v>926</v>
      </c>
      <c r="F51" s="234" t="s">
        <v>122</v>
      </c>
      <c r="G51" s="88" t="s">
        <v>555</v>
      </c>
      <c r="H51" s="43">
        <v>80000</v>
      </c>
      <c r="J51" s="234" t="s">
        <v>925</v>
      </c>
      <c r="K51" s="239">
        <v>120</v>
      </c>
      <c r="L51" s="88" t="s">
        <v>554</v>
      </c>
      <c r="M51" s="234" t="s">
        <v>122</v>
      </c>
      <c r="N51" s="225"/>
      <c r="O51" s="259"/>
      <c r="P51" s="225"/>
      <c r="Q51" s="259"/>
      <c r="R51" s="225"/>
      <c r="S51" s="259"/>
      <c r="T51" s="225"/>
      <c r="U51" s="259"/>
      <c r="AD51" s="243" t="s">
        <v>673</v>
      </c>
      <c r="AE51" s="244" t="s">
        <v>226</v>
      </c>
      <c r="AF51" s="93" t="s">
        <v>751</v>
      </c>
      <c r="AG51" s="234" t="s">
        <v>768</v>
      </c>
      <c r="AP51" s="112"/>
      <c r="AQ51" s="234" t="s">
        <v>925</v>
      </c>
      <c r="AR51" s="300">
        <v>120</v>
      </c>
      <c r="AS51" s="88" t="s">
        <v>554</v>
      </c>
      <c r="AT51" s="234" t="s">
        <v>122</v>
      </c>
      <c r="BA51" s="234" t="s">
        <v>640</v>
      </c>
      <c r="BB51" s="93">
        <v>123</v>
      </c>
      <c r="BC51" s="93" t="s">
        <v>718</v>
      </c>
      <c r="BD51" s="234" t="s">
        <v>766</v>
      </c>
      <c r="BF51" s="225"/>
      <c r="BI51" s="225"/>
    </row>
    <row r="52" spans="4:61" ht="37.5">
      <c r="D52" s="102" t="s">
        <v>803</v>
      </c>
      <c r="E52" s="234" t="s">
        <v>927</v>
      </c>
      <c r="F52" s="234" t="s">
        <v>122</v>
      </c>
      <c r="G52" s="88" t="s">
        <v>556</v>
      </c>
      <c r="H52" s="43">
        <v>80000</v>
      </c>
      <c r="J52" s="234" t="s">
        <v>926</v>
      </c>
      <c r="K52" s="239" t="s">
        <v>484</v>
      </c>
      <c r="L52" s="88" t="s">
        <v>555</v>
      </c>
      <c r="M52" s="234" t="s">
        <v>122</v>
      </c>
      <c r="N52" s="225"/>
      <c r="O52" s="259"/>
      <c r="P52" s="225"/>
      <c r="Q52" s="259"/>
      <c r="R52" s="225"/>
      <c r="S52" s="259"/>
      <c r="T52" s="225"/>
      <c r="U52" s="259"/>
      <c r="AD52" s="243" t="s">
        <v>674</v>
      </c>
      <c r="AE52" s="244" t="s">
        <v>688</v>
      </c>
      <c r="AF52" s="93" t="s">
        <v>752</v>
      </c>
      <c r="AG52" s="234" t="s">
        <v>768</v>
      </c>
      <c r="AP52" s="112"/>
      <c r="AQ52" s="234" t="s">
        <v>926</v>
      </c>
      <c r="AR52" s="300">
        <v>265</v>
      </c>
      <c r="AS52" s="88" t="s">
        <v>555</v>
      </c>
      <c r="AT52" s="234" t="s">
        <v>122</v>
      </c>
      <c r="BA52" s="234" t="s">
        <v>641</v>
      </c>
      <c r="BB52" s="93">
        <v>125</v>
      </c>
      <c r="BC52" s="93" t="s">
        <v>719</v>
      </c>
      <c r="BD52" s="234" t="s">
        <v>766</v>
      </c>
      <c r="BF52" s="225"/>
      <c r="BI52" s="225"/>
    </row>
    <row r="53" spans="4:61" ht="37.5">
      <c r="D53" s="102" t="s">
        <v>803</v>
      </c>
      <c r="E53" s="93" t="s">
        <v>136</v>
      </c>
      <c r="F53" s="253" t="s">
        <v>114</v>
      </c>
      <c r="G53" s="88" t="s">
        <v>557</v>
      </c>
      <c r="H53" s="43">
        <v>80000</v>
      </c>
      <c r="J53" s="234" t="s">
        <v>927</v>
      </c>
      <c r="K53" s="239" t="s">
        <v>483</v>
      </c>
      <c r="L53" s="88" t="s">
        <v>556</v>
      </c>
      <c r="M53" s="234" t="s">
        <v>122</v>
      </c>
      <c r="N53" s="225"/>
      <c r="O53" s="259"/>
      <c r="P53" s="225"/>
      <c r="Q53" s="259"/>
      <c r="R53" s="225"/>
      <c r="S53" s="259"/>
      <c r="T53" s="225"/>
      <c r="U53" s="259"/>
      <c r="AD53" s="243" t="s">
        <v>675</v>
      </c>
      <c r="AE53" s="244" t="s">
        <v>483</v>
      </c>
      <c r="AF53" s="93" t="s">
        <v>753</v>
      </c>
      <c r="AG53" s="234" t="s">
        <v>768</v>
      </c>
      <c r="AP53" s="112"/>
      <c r="AQ53" s="234" t="s">
        <v>927</v>
      </c>
      <c r="AR53" s="300">
        <v>130</v>
      </c>
      <c r="AS53" s="88" t="s">
        <v>556</v>
      </c>
      <c r="AT53" s="234" t="s">
        <v>122</v>
      </c>
      <c r="BA53" s="234" t="s">
        <v>642</v>
      </c>
      <c r="BB53" s="93">
        <v>130</v>
      </c>
      <c r="BC53" s="93" t="s">
        <v>720</v>
      </c>
      <c r="BD53" s="234" t="s">
        <v>766</v>
      </c>
      <c r="BF53" s="225"/>
      <c r="BI53" s="225"/>
    </row>
    <row r="54" spans="4:61" ht="19.5">
      <c r="D54" s="102" t="s">
        <v>803</v>
      </c>
      <c r="E54" s="93" t="s">
        <v>135</v>
      </c>
      <c r="F54" s="253" t="s">
        <v>114</v>
      </c>
      <c r="G54" s="88" t="s">
        <v>558</v>
      </c>
      <c r="H54" s="43">
        <v>80000</v>
      </c>
      <c r="J54" s="93" t="s">
        <v>136</v>
      </c>
      <c r="K54" s="239">
        <v>76</v>
      </c>
      <c r="L54" s="88" t="s">
        <v>557</v>
      </c>
      <c r="M54" s="253" t="s">
        <v>114</v>
      </c>
      <c r="N54"/>
      <c r="O54" s="259"/>
      <c r="P54"/>
      <c r="Q54" s="259"/>
      <c r="R54"/>
      <c r="S54" s="259"/>
      <c r="T54"/>
      <c r="U54" s="259"/>
      <c r="AD54" s="243" t="s">
        <v>676</v>
      </c>
      <c r="AE54" s="244" t="s">
        <v>226</v>
      </c>
      <c r="AF54" s="93" t="s">
        <v>754</v>
      </c>
      <c r="AG54" s="234" t="s">
        <v>768</v>
      </c>
      <c r="AP54" s="112"/>
      <c r="AQ54" s="93" t="s">
        <v>136</v>
      </c>
      <c r="AR54" s="300">
        <v>76</v>
      </c>
      <c r="AS54" s="88" t="s">
        <v>557</v>
      </c>
      <c r="AT54" s="253" t="s">
        <v>114</v>
      </c>
      <c r="BA54" s="234" t="s">
        <v>643</v>
      </c>
      <c r="BB54" s="93">
        <v>120</v>
      </c>
      <c r="BC54" s="93" t="s">
        <v>721</v>
      </c>
      <c r="BD54" s="234" t="s">
        <v>766</v>
      </c>
      <c r="BF54" s="225"/>
      <c r="BI54" s="225"/>
    </row>
    <row r="55" spans="4:61" ht="19.5">
      <c r="D55" s="102" t="s">
        <v>803</v>
      </c>
      <c r="E55" s="93" t="s">
        <v>118</v>
      </c>
      <c r="F55" s="253" t="s">
        <v>114</v>
      </c>
      <c r="G55" s="88" t="s">
        <v>559</v>
      </c>
      <c r="H55" s="43">
        <v>80000</v>
      </c>
      <c r="J55" s="93" t="s">
        <v>135</v>
      </c>
      <c r="K55" s="239">
        <v>74</v>
      </c>
      <c r="L55" s="88" t="s">
        <v>558</v>
      </c>
      <c r="M55" s="253" t="s">
        <v>114</v>
      </c>
      <c r="N55"/>
      <c r="O55" s="259"/>
      <c r="P55"/>
      <c r="Q55" s="259"/>
      <c r="R55"/>
      <c r="S55" s="259"/>
      <c r="T55"/>
      <c r="U55" s="259"/>
      <c r="AD55" s="252" t="s">
        <v>677</v>
      </c>
      <c r="AE55" s="244" t="s">
        <v>688</v>
      </c>
      <c r="AF55" s="93" t="s">
        <v>755</v>
      </c>
      <c r="AG55" s="234" t="s">
        <v>768</v>
      </c>
      <c r="AP55" s="114"/>
      <c r="AQ55" s="93" t="s">
        <v>135</v>
      </c>
      <c r="AR55" s="300">
        <v>74</v>
      </c>
      <c r="AS55" s="88" t="s">
        <v>558</v>
      </c>
      <c r="AT55" s="253" t="s">
        <v>114</v>
      </c>
      <c r="BA55" s="234" t="s">
        <v>644</v>
      </c>
      <c r="BB55" s="93">
        <v>123</v>
      </c>
      <c r="BC55" s="93" t="s">
        <v>722</v>
      </c>
      <c r="BD55" s="234" t="s">
        <v>766</v>
      </c>
      <c r="BF55" s="225"/>
      <c r="BI55" s="225"/>
    </row>
    <row r="56" spans="4:61" ht="19.5">
      <c r="D56" s="102" t="s">
        <v>803</v>
      </c>
      <c r="E56" s="93" t="s">
        <v>119</v>
      </c>
      <c r="F56" s="253" t="s">
        <v>114</v>
      </c>
      <c r="G56" s="88" t="s">
        <v>560</v>
      </c>
      <c r="H56" s="43">
        <v>80000</v>
      </c>
      <c r="J56" s="93" t="s">
        <v>118</v>
      </c>
      <c r="K56" s="239" t="s">
        <v>485</v>
      </c>
      <c r="L56" s="88" t="s">
        <v>559</v>
      </c>
      <c r="M56" s="253" t="s">
        <v>114</v>
      </c>
      <c r="N56"/>
      <c r="O56" s="259"/>
      <c r="P56"/>
      <c r="Q56" s="259"/>
      <c r="R56"/>
      <c r="S56" s="259"/>
      <c r="T56"/>
      <c r="U56" s="259"/>
      <c r="AD56" s="252" t="s">
        <v>678</v>
      </c>
      <c r="AE56" s="244" t="s">
        <v>483</v>
      </c>
      <c r="AF56" s="93" t="s">
        <v>756</v>
      </c>
      <c r="AG56" s="234" t="s">
        <v>768</v>
      </c>
      <c r="AP56" s="114"/>
      <c r="AQ56" s="93" t="s">
        <v>118</v>
      </c>
      <c r="AR56" s="300">
        <v>46</v>
      </c>
      <c r="AS56" s="88" t="s">
        <v>559</v>
      </c>
      <c r="AT56" s="253" t="s">
        <v>114</v>
      </c>
      <c r="BA56" s="234" t="s">
        <v>645</v>
      </c>
      <c r="BB56" s="93">
        <v>125</v>
      </c>
      <c r="BC56" s="93" t="s">
        <v>723</v>
      </c>
      <c r="BD56" s="234" t="s">
        <v>766</v>
      </c>
      <c r="BF56" s="225"/>
      <c r="BI56" s="225"/>
    </row>
    <row r="57" spans="4:61" ht="19.5">
      <c r="D57" s="102" t="s">
        <v>803</v>
      </c>
      <c r="E57" s="93" t="s">
        <v>120</v>
      </c>
      <c r="F57" s="253" t="s">
        <v>114</v>
      </c>
      <c r="G57" s="88" t="s">
        <v>561</v>
      </c>
      <c r="H57" s="43">
        <v>80000</v>
      </c>
      <c r="J57" s="93" t="s">
        <v>119</v>
      </c>
      <c r="K57" s="239" t="s">
        <v>486</v>
      </c>
      <c r="L57" s="88" t="s">
        <v>560</v>
      </c>
      <c r="M57" s="253" t="s">
        <v>114</v>
      </c>
      <c r="N57"/>
      <c r="O57" s="259"/>
      <c r="P57"/>
      <c r="Q57" s="259"/>
      <c r="R57"/>
      <c r="S57" s="259"/>
      <c r="T57"/>
      <c r="U57" s="259"/>
      <c r="AD57" s="253" t="s">
        <v>679</v>
      </c>
      <c r="AE57" s="244" t="s">
        <v>692</v>
      </c>
      <c r="AF57" s="93" t="s">
        <v>757</v>
      </c>
      <c r="AG57" s="234" t="s">
        <v>768</v>
      </c>
      <c r="AP57" s="114"/>
      <c r="AQ57" s="93" t="s">
        <v>119</v>
      </c>
      <c r="AR57" s="300">
        <v>47</v>
      </c>
      <c r="AS57" s="88" t="s">
        <v>560</v>
      </c>
      <c r="AT57" s="253" t="s">
        <v>114</v>
      </c>
      <c r="BA57" s="234" t="s">
        <v>646</v>
      </c>
      <c r="BB57" s="93">
        <v>130</v>
      </c>
      <c r="BC57" s="93" t="s">
        <v>724</v>
      </c>
      <c r="BD57" s="234" t="s">
        <v>766</v>
      </c>
      <c r="BF57" s="225"/>
      <c r="BI57" s="225"/>
    </row>
    <row r="58" spans="4:61" ht="19.5">
      <c r="D58" s="102" t="s">
        <v>803</v>
      </c>
      <c r="E58" s="93" t="s">
        <v>121</v>
      </c>
      <c r="F58" s="253" t="s">
        <v>114</v>
      </c>
      <c r="G58" s="88" t="s">
        <v>562</v>
      </c>
      <c r="H58" s="43">
        <v>80000</v>
      </c>
      <c r="J58" s="93" t="s">
        <v>120</v>
      </c>
      <c r="K58" s="239" t="s">
        <v>487</v>
      </c>
      <c r="L58" s="88" t="s">
        <v>561</v>
      </c>
      <c r="M58" s="253" t="s">
        <v>114</v>
      </c>
      <c r="N58"/>
      <c r="O58" s="259"/>
      <c r="P58"/>
      <c r="Q58" s="259"/>
      <c r="R58"/>
      <c r="S58" s="259"/>
      <c r="T58"/>
      <c r="U58" s="259"/>
      <c r="AD58" s="253" t="s">
        <v>680</v>
      </c>
      <c r="AE58" s="244" t="s">
        <v>693</v>
      </c>
      <c r="AF58" s="93" t="s">
        <v>758</v>
      </c>
      <c r="AG58" s="234" t="s">
        <v>768</v>
      </c>
      <c r="AP58" s="114"/>
      <c r="AQ58" s="93" t="s">
        <v>120</v>
      </c>
      <c r="AR58" s="300">
        <v>48</v>
      </c>
      <c r="AS58" s="88" t="s">
        <v>561</v>
      </c>
      <c r="AT58" s="253" t="s">
        <v>114</v>
      </c>
      <c r="BA58" s="234" t="s">
        <v>647</v>
      </c>
      <c r="BB58" s="93">
        <v>248</v>
      </c>
      <c r="BC58" s="93" t="s">
        <v>725</v>
      </c>
      <c r="BD58" s="234" t="s">
        <v>766</v>
      </c>
      <c r="BF58" s="225"/>
      <c r="BI58" s="225"/>
    </row>
    <row r="59" spans="4:61" ht="19.5">
      <c r="D59" s="102" t="s">
        <v>805</v>
      </c>
      <c r="E59" s="384" t="s">
        <v>780</v>
      </c>
      <c r="F59" s="105" t="s">
        <v>784</v>
      </c>
      <c r="G59" s="105" t="s">
        <v>782</v>
      </c>
      <c r="H59" s="43">
        <v>80000</v>
      </c>
      <c r="J59" s="93" t="s">
        <v>121</v>
      </c>
      <c r="K59" s="239" t="s">
        <v>488</v>
      </c>
      <c r="L59" s="88" t="s">
        <v>562</v>
      </c>
      <c r="M59" s="253" t="s">
        <v>114</v>
      </c>
      <c r="N59"/>
      <c r="O59" s="259"/>
      <c r="P59"/>
      <c r="Q59" s="259"/>
      <c r="R59"/>
      <c r="S59" s="259"/>
      <c r="T59"/>
      <c r="U59" s="259"/>
      <c r="AD59" s="253" t="s">
        <v>681</v>
      </c>
      <c r="AE59" s="244" t="s">
        <v>683</v>
      </c>
      <c r="AF59" s="93" t="s">
        <v>759</v>
      </c>
      <c r="AG59" s="234" t="s">
        <v>768</v>
      </c>
      <c r="AP59" s="114"/>
      <c r="AQ59" s="93" t="s">
        <v>121</v>
      </c>
      <c r="AR59" s="300">
        <v>49</v>
      </c>
      <c r="AS59" s="88" t="s">
        <v>562</v>
      </c>
      <c r="AT59" s="253" t="s">
        <v>114</v>
      </c>
      <c r="BA59" s="234" t="s">
        <v>648</v>
      </c>
      <c r="BB59" s="93">
        <v>250</v>
      </c>
      <c r="BC59" s="93" t="s">
        <v>726</v>
      </c>
      <c r="BD59" s="234" t="s">
        <v>766</v>
      </c>
      <c r="BF59" s="225"/>
      <c r="BI59" s="225"/>
    </row>
    <row r="60" spans="4:61" ht="35.1" customHeight="1">
      <c r="D60" s="102" t="s">
        <v>805</v>
      </c>
      <c r="E60" s="93" t="s">
        <v>781</v>
      </c>
      <c r="F60" s="105" t="s">
        <v>784</v>
      </c>
      <c r="G60" s="105" t="s">
        <v>783</v>
      </c>
      <c r="H60" s="43">
        <v>80000</v>
      </c>
      <c r="AD60" s="253" t="s">
        <v>682</v>
      </c>
      <c r="AE60" s="244" t="s">
        <v>686</v>
      </c>
      <c r="AF60" s="93" t="s">
        <v>760</v>
      </c>
      <c r="AG60" s="234" t="s">
        <v>768</v>
      </c>
      <c r="AP60" s="114"/>
      <c r="AQ60" s="384" t="s">
        <v>780</v>
      </c>
      <c r="AR60" s="105">
        <v>240</v>
      </c>
      <c r="AS60" s="105" t="s">
        <v>782</v>
      </c>
      <c r="AT60" s="105" t="s">
        <v>784</v>
      </c>
      <c r="BA60" s="234" t="s">
        <v>649</v>
      </c>
      <c r="BB60" s="93">
        <v>255</v>
      </c>
      <c r="BC60" s="93" t="s">
        <v>727</v>
      </c>
      <c r="BD60" s="234" t="s">
        <v>766</v>
      </c>
      <c r="BF60" s="225"/>
      <c r="BI60" s="225"/>
    </row>
    <row r="61" spans="4:61" ht="35.1" customHeight="1">
      <c r="D61" s="102" t="s">
        <v>805</v>
      </c>
      <c r="E61" s="385" t="s">
        <v>945</v>
      </c>
      <c r="F61" s="388" t="s">
        <v>947</v>
      </c>
      <c r="G61" s="105" t="s">
        <v>943</v>
      </c>
      <c r="H61" s="43">
        <v>80000</v>
      </c>
      <c r="AD61" s="234" t="s">
        <v>162</v>
      </c>
      <c r="AE61" s="244">
        <v>57</v>
      </c>
      <c r="AF61" s="93" t="s">
        <v>761</v>
      </c>
      <c r="AG61" s="253" t="s">
        <v>114</v>
      </c>
      <c r="AP61" s="114"/>
      <c r="AQ61" s="93" t="s">
        <v>781</v>
      </c>
      <c r="AR61" s="300">
        <v>180</v>
      </c>
      <c r="AS61" s="105" t="s">
        <v>783</v>
      </c>
      <c r="AT61" s="105" t="s">
        <v>784</v>
      </c>
      <c r="BA61" s="234" t="s">
        <v>650</v>
      </c>
      <c r="BB61" s="93">
        <v>420</v>
      </c>
      <c r="BC61" s="93" t="s">
        <v>728</v>
      </c>
      <c r="BD61" s="234" t="s">
        <v>766</v>
      </c>
      <c r="BF61" s="225"/>
      <c r="BI61" s="225"/>
    </row>
    <row r="62" spans="4:61" ht="35.1" customHeight="1">
      <c r="D62" s="102" t="s">
        <v>805</v>
      </c>
      <c r="E62" s="385" t="s">
        <v>949</v>
      </c>
      <c r="F62" s="387" t="s">
        <v>947</v>
      </c>
      <c r="G62" s="105" t="s">
        <v>944</v>
      </c>
      <c r="H62" s="43">
        <v>80000</v>
      </c>
      <c r="AD62" s="234" t="s">
        <v>163</v>
      </c>
      <c r="AE62" s="244">
        <v>41</v>
      </c>
      <c r="AF62" s="93" t="s">
        <v>762</v>
      </c>
      <c r="AG62" s="253" t="s">
        <v>114</v>
      </c>
      <c r="AP62" s="114"/>
      <c r="AQ62" s="385" t="s">
        <v>945</v>
      </c>
      <c r="AR62" s="389">
        <v>170</v>
      </c>
      <c r="AS62" s="387" t="s">
        <v>946</v>
      </c>
      <c r="AT62" s="387" t="s">
        <v>947</v>
      </c>
      <c r="BA62" s="234" t="s">
        <v>651</v>
      </c>
      <c r="BB62" s="93">
        <v>425</v>
      </c>
      <c r="BC62" s="93" t="s">
        <v>729</v>
      </c>
      <c r="BD62" s="234" t="s">
        <v>766</v>
      </c>
      <c r="BF62" s="225"/>
      <c r="BI62" s="225"/>
    </row>
    <row r="63" spans="4:61" ht="35.1" customHeight="1">
      <c r="D63" s="102" t="s">
        <v>806</v>
      </c>
      <c r="E63" s="243" t="s">
        <v>928</v>
      </c>
      <c r="F63" s="243" t="s">
        <v>773</v>
      </c>
      <c r="G63" s="105" t="s">
        <v>770</v>
      </c>
      <c r="H63" s="43">
        <v>80000</v>
      </c>
      <c r="AD63" s="234" t="s">
        <v>164</v>
      </c>
      <c r="AE63" s="244">
        <v>42</v>
      </c>
      <c r="AF63" s="93" t="s">
        <v>763</v>
      </c>
      <c r="AG63" s="253" t="s">
        <v>114</v>
      </c>
      <c r="AP63" s="114"/>
      <c r="AQ63" s="385" t="s">
        <v>949</v>
      </c>
      <c r="AR63" s="389">
        <v>60</v>
      </c>
      <c r="AS63" s="387" t="s">
        <v>944</v>
      </c>
      <c r="AT63" s="387" t="s">
        <v>947</v>
      </c>
      <c r="BA63" s="234" t="s">
        <v>652</v>
      </c>
      <c r="BB63" s="93">
        <v>430</v>
      </c>
      <c r="BC63" s="93" t="s">
        <v>730</v>
      </c>
      <c r="BD63" s="234" t="s">
        <v>766</v>
      </c>
      <c r="BF63" s="225"/>
      <c r="BI63" s="225"/>
    </row>
    <row r="64" spans="4:61" ht="35.1" customHeight="1">
      <c r="D64" s="102" t="s">
        <v>806</v>
      </c>
      <c r="E64" s="234" t="s">
        <v>929</v>
      </c>
      <c r="F64" s="243" t="s">
        <v>773</v>
      </c>
      <c r="G64" s="105" t="s">
        <v>771</v>
      </c>
      <c r="H64" s="43">
        <v>80000</v>
      </c>
      <c r="AD64" s="234" t="s">
        <v>165</v>
      </c>
      <c r="AE64" s="244">
        <v>43</v>
      </c>
      <c r="AF64" s="93" t="s">
        <v>764</v>
      </c>
      <c r="AG64" s="253" t="s">
        <v>114</v>
      </c>
      <c r="AP64" s="114"/>
      <c r="AQ64" s="243" t="s">
        <v>928</v>
      </c>
      <c r="AR64" s="93">
        <v>440</v>
      </c>
      <c r="AS64" s="105" t="s">
        <v>770</v>
      </c>
      <c r="AT64" s="243" t="s">
        <v>773</v>
      </c>
      <c r="BA64" s="243" t="s">
        <v>653</v>
      </c>
      <c r="BB64" s="93">
        <v>435</v>
      </c>
      <c r="BC64" s="93" t="s">
        <v>731</v>
      </c>
      <c r="BD64" s="234" t="s">
        <v>766</v>
      </c>
      <c r="BF64" s="225"/>
      <c r="BI64" s="225"/>
    </row>
    <row r="65" spans="4:61" ht="35.1" customHeight="1">
      <c r="D65" s="102" t="s">
        <v>806</v>
      </c>
      <c r="E65" s="245" t="s">
        <v>930</v>
      </c>
      <c r="F65" s="243" t="s">
        <v>773</v>
      </c>
      <c r="G65" s="105" t="s">
        <v>772</v>
      </c>
      <c r="H65" s="43">
        <v>80000</v>
      </c>
      <c r="AP65" s="265"/>
      <c r="AQ65" s="234" t="s">
        <v>929</v>
      </c>
      <c r="AR65" s="93">
        <v>445</v>
      </c>
      <c r="AS65" s="105" t="s">
        <v>771</v>
      </c>
      <c r="AT65" s="243" t="s">
        <v>773</v>
      </c>
      <c r="BA65" s="243" t="s">
        <v>654</v>
      </c>
      <c r="BB65" s="93">
        <v>440</v>
      </c>
      <c r="BC65" s="93" t="s">
        <v>732</v>
      </c>
      <c r="BD65" s="234" t="s">
        <v>766</v>
      </c>
      <c r="BF65" s="225"/>
      <c r="BI65" s="225"/>
    </row>
    <row r="66" spans="4:61" ht="35.1" customHeight="1">
      <c r="D66" s="102" t="s">
        <v>822</v>
      </c>
      <c r="E66" s="234" t="s">
        <v>225</v>
      </c>
      <c r="F66" s="234" t="s">
        <v>109</v>
      </c>
      <c r="G66" s="117" t="s">
        <v>489</v>
      </c>
      <c r="H66" s="43">
        <v>50000</v>
      </c>
      <c r="AP66" s="265"/>
      <c r="AQ66" s="234" t="s">
        <v>930</v>
      </c>
      <c r="AR66" s="93">
        <v>450</v>
      </c>
      <c r="AS66" s="105" t="s">
        <v>772</v>
      </c>
      <c r="AT66" s="243" t="s">
        <v>773</v>
      </c>
      <c r="BA66" s="243" t="s">
        <v>655</v>
      </c>
      <c r="BB66" s="93">
        <v>238</v>
      </c>
      <c r="BC66" s="93" t="s">
        <v>733</v>
      </c>
      <c r="BD66" s="234" t="s">
        <v>767</v>
      </c>
      <c r="BF66" s="225"/>
      <c r="BI66" s="225"/>
    </row>
    <row r="67" spans="4:61" ht="35.1" customHeight="1">
      <c r="D67" s="102" t="s">
        <v>822</v>
      </c>
      <c r="E67" s="234" t="s">
        <v>227</v>
      </c>
      <c r="F67" s="234" t="s">
        <v>112</v>
      </c>
      <c r="G67" s="117" t="s">
        <v>490</v>
      </c>
      <c r="H67" s="43">
        <v>50000</v>
      </c>
      <c r="AP67" s="100"/>
      <c r="BA67" s="243" t="s">
        <v>656</v>
      </c>
      <c r="BB67" s="93">
        <v>239</v>
      </c>
      <c r="BC67" s="93" t="s">
        <v>734</v>
      </c>
      <c r="BD67" s="234" t="s">
        <v>767</v>
      </c>
      <c r="BF67" s="225"/>
      <c r="BI67" s="225"/>
    </row>
    <row r="68" spans="4:61" ht="35.1" customHeight="1">
      <c r="D68" s="102" t="s">
        <v>822</v>
      </c>
      <c r="E68" s="234" t="s">
        <v>110</v>
      </c>
      <c r="F68" s="234" t="s">
        <v>109</v>
      </c>
      <c r="G68" s="117" t="s">
        <v>491</v>
      </c>
      <c r="H68" s="43">
        <v>50000</v>
      </c>
      <c r="AP68" s="100"/>
      <c r="BA68" s="243" t="s">
        <v>657</v>
      </c>
      <c r="BB68" s="93">
        <v>240</v>
      </c>
      <c r="BC68" s="93" t="s">
        <v>735</v>
      </c>
      <c r="BD68" s="234" t="s">
        <v>767</v>
      </c>
      <c r="BF68" s="225"/>
      <c r="BI68" s="225"/>
    </row>
    <row r="69" spans="4:61" ht="35.1" customHeight="1">
      <c r="D69" s="102" t="s">
        <v>822</v>
      </c>
      <c r="E69" s="234" t="s">
        <v>95</v>
      </c>
      <c r="F69" s="234" t="s">
        <v>112</v>
      </c>
      <c r="G69" s="117" t="s">
        <v>492</v>
      </c>
      <c r="H69" s="43">
        <v>50000</v>
      </c>
      <c r="AP69" s="100"/>
      <c r="BA69" s="243" t="s">
        <v>658</v>
      </c>
      <c r="BB69" s="93">
        <v>234</v>
      </c>
      <c r="BC69" s="93" t="s">
        <v>736</v>
      </c>
      <c r="BD69" s="234" t="s">
        <v>767</v>
      </c>
      <c r="BF69" s="225"/>
      <c r="BI69" s="225"/>
    </row>
    <row r="70" spans="4:61" ht="35.1" customHeight="1">
      <c r="D70" s="102" t="s">
        <v>822</v>
      </c>
      <c r="E70" s="93" t="s">
        <v>447</v>
      </c>
      <c r="F70" s="234" t="s">
        <v>112</v>
      </c>
      <c r="G70" s="117" t="s">
        <v>493</v>
      </c>
      <c r="H70" s="43">
        <v>50000</v>
      </c>
      <c r="AP70" s="100"/>
      <c r="BA70" s="243" t="s">
        <v>659</v>
      </c>
      <c r="BB70" s="93">
        <v>235</v>
      </c>
      <c r="BC70" s="93" t="s">
        <v>737</v>
      </c>
      <c r="BD70" s="234" t="s">
        <v>767</v>
      </c>
      <c r="BF70" s="225"/>
      <c r="BI70" s="225"/>
    </row>
    <row r="71" spans="4:61" ht="35.1" customHeight="1">
      <c r="D71" s="102" t="s">
        <v>822</v>
      </c>
      <c r="E71" s="234" t="s">
        <v>448</v>
      </c>
      <c r="F71" s="234" t="s">
        <v>112</v>
      </c>
      <c r="G71" s="117" t="s">
        <v>494</v>
      </c>
      <c r="H71" s="43">
        <v>50000</v>
      </c>
      <c r="AP71" s="100"/>
      <c r="BA71" s="243" t="s">
        <v>660</v>
      </c>
      <c r="BB71" s="93">
        <v>236</v>
      </c>
      <c r="BC71" s="93" t="s">
        <v>738</v>
      </c>
      <c r="BD71" s="234" t="s">
        <v>767</v>
      </c>
      <c r="BF71" s="225"/>
      <c r="BI71" s="225"/>
    </row>
    <row r="72" spans="4:61" ht="35.1" customHeight="1">
      <c r="D72" s="102" t="s">
        <v>822</v>
      </c>
      <c r="E72" s="236" t="s">
        <v>228</v>
      </c>
      <c r="F72" s="234" t="s">
        <v>125</v>
      </c>
      <c r="G72" s="117" t="s">
        <v>495</v>
      </c>
      <c r="H72" s="43">
        <v>50000</v>
      </c>
      <c r="AP72" s="100"/>
      <c r="BA72" s="243" t="s">
        <v>661</v>
      </c>
      <c r="BB72" s="93">
        <v>287</v>
      </c>
      <c r="BC72" s="93" t="s">
        <v>739</v>
      </c>
      <c r="BD72" s="234" t="s">
        <v>767</v>
      </c>
      <c r="BF72" s="225"/>
      <c r="BI72" s="225"/>
    </row>
    <row r="73" spans="4:61" ht="35.1" customHeight="1">
      <c r="D73" s="102" t="s">
        <v>822</v>
      </c>
      <c r="E73" s="236" t="s">
        <v>229</v>
      </c>
      <c r="F73" s="234" t="s">
        <v>125</v>
      </c>
      <c r="G73" s="117" t="s">
        <v>496</v>
      </c>
      <c r="H73" s="43">
        <v>50000</v>
      </c>
      <c r="AP73" s="100"/>
      <c r="BA73" s="243" t="s">
        <v>662</v>
      </c>
      <c r="BB73" s="93">
        <v>288</v>
      </c>
      <c r="BC73" s="93" t="s">
        <v>740</v>
      </c>
      <c r="BD73" s="234" t="s">
        <v>767</v>
      </c>
      <c r="BF73" s="225"/>
      <c r="BI73" s="225"/>
    </row>
    <row r="74" spans="4:61" ht="35.1" customHeight="1">
      <c r="D74" s="102" t="s">
        <v>822</v>
      </c>
      <c r="E74" s="236" t="s">
        <v>126</v>
      </c>
      <c r="F74" s="234" t="s">
        <v>125</v>
      </c>
      <c r="G74" s="117" t="s">
        <v>497</v>
      </c>
      <c r="H74" s="43">
        <v>50000</v>
      </c>
      <c r="AP74" s="100"/>
      <c r="BA74" s="243" t="s">
        <v>663</v>
      </c>
      <c r="BB74" s="93">
        <v>289</v>
      </c>
      <c r="BC74" s="93" t="s">
        <v>741</v>
      </c>
      <c r="BD74" s="234" t="s">
        <v>767</v>
      </c>
      <c r="BF74" s="225"/>
      <c r="BI74" s="225"/>
    </row>
    <row r="75" spans="4:61" ht="35.1" customHeight="1">
      <c r="D75" s="102" t="s">
        <v>822</v>
      </c>
      <c r="E75" s="236" t="s">
        <v>128</v>
      </c>
      <c r="F75" s="234" t="s">
        <v>125</v>
      </c>
      <c r="G75" s="117" t="s">
        <v>498</v>
      </c>
      <c r="H75" s="43">
        <v>50000</v>
      </c>
      <c r="AP75" s="100"/>
      <c r="BA75" s="243" t="s">
        <v>664</v>
      </c>
      <c r="BB75" s="93">
        <v>282</v>
      </c>
      <c r="BC75" s="93" t="s">
        <v>742</v>
      </c>
      <c r="BD75" s="234" t="s">
        <v>767</v>
      </c>
      <c r="BF75" s="225"/>
      <c r="BI75" s="225"/>
    </row>
    <row r="76" spans="4:61" ht="35.1" customHeight="1">
      <c r="D76" s="102" t="s">
        <v>822</v>
      </c>
      <c r="E76" s="236" t="s">
        <v>129</v>
      </c>
      <c r="F76" s="234" t="s">
        <v>125</v>
      </c>
      <c r="G76" s="117" t="s">
        <v>499</v>
      </c>
      <c r="H76" s="43">
        <v>50000</v>
      </c>
      <c r="AP76" s="100"/>
      <c r="BA76" s="243" t="s">
        <v>665</v>
      </c>
      <c r="BB76" s="93">
        <v>283</v>
      </c>
      <c r="BC76" s="93" t="s">
        <v>743</v>
      </c>
      <c r="BD76" s="234" t="s">
        <v>767</v>
      </c>
      <c r="BF76" s="225"/>
      <c r="BI76" s="225"/>
    </row>
    <row r="77" spans="4:61" ht="35.1" customHeight="1">
      <c r="D77" s="102" t="s">
        <v>822</v>
      </c>
      <c r="E77" s="236" t="s">
        <v>130</v>
      </c>
      <c r="F77" s="234" t="s">
        <v>125</v>
      </c>
      <c r="G77" s="117" t="s">
        <v>500</v>
      </c>
      <c r="H77" s="43">
        <v>50000</v>
      </c>
      <c r="AP77" s="100"/>
      <c r="BA77" s="243" t="s">
        <v>666</v>
      </c>
      <c r="BB77" s="93">
        <v>284</v>
      </c>
      <c r="BC77" s="93" t="s">
        <v>744</v>
      </c>
      <c r="BD77" s="234" t="s">
        <v>767</v>
      </c>
      <c r="BF77" s="225"/>
      <c r="BI77" s="225"/>
    </row>
    <row r="78" spans="4:61" ht="35.1" customHeight="1">
      <c r="D78" s="102" t="s">
        <v>822</v>
      </c>
      <c r="E78" s="236" t="s">
        <v>445</v>
      </c>
      <c r="F78" s="234" t="s">
        <v>125</v>
      </c>
      <c r="G78" s="117" t="s">
        <v>501</v>
      </c>
      <c r="H78" s="43">
        <v>50000</v>
      </c>
      <c r="AP78" s="100"/>
      <c r="BA78" s="243" t="s">
        <v>667</v>
      </c>
      <c r="BB78" s="93">
        <v>248</v>
      </c>
      <c r="BC78" s="93" t="s">
        <v>745</v>
      </c>
      <c r="BD78" s="234" t="s">
        <v>768</v>
      </c>
      <c r="BF78" s="225"/>
      <c r="BI78" s="225"/>
    </row>
    <row r="79" spans="4:61" ht="35.1" customHeight="1">
      <c r="D79" s="102" t="s">
        <v>822</v>
      </c>
      <c r="E79" s="237" t="s">
        <v>446</v>
      </c>
      <c r="F79" s="234" t="s">
        <v>125</v>
      </c>
      <c r="G79" s="117" t="s">
        <v>502</v>
      </c>
      <c r="H79" s="43">
        <v>50000</v>
      </c>
      <c r="AP79" s="100"/>
      <c r="BA79" s="243" t="s">
        <v>668</v>
      </c>
      <c r="BB79" s="93">
        <v>250</v>
      </c>
      <c r="BC79" s="93" t="s">
        <v>746</v>
      </c>
      <c r="BD79" s="234" t="s">
        <v>768</v>
      </c>
      <c r="BF79" s="225"/>
      <c r="BI79" s="225"/>
    </row>
    <row r="80" spans="4:61" ht="35.1" customHeight="1">
      <c r="D80" s="102" t="s">
        <v>822</v>
      </c>
      <c r="E80" s="236" t="s">
        <v>123</v>
      </c>
      <c r="F80" s="234" t="s">
        <v>122</v>
      </c>
      <c r="G80" s="117" t="s">
        <v>503</v>
      </c>
      <c r="H80" s="43">
        <v>50000</v>
      </c>
      <c r="AP80" s="100"/>
      <c r="BA80" s="243" t="s">
        <v>669</v>
      </c>
      <c r="BB80" s="93">
        <v>255</v>
      </c>
      <c r="BC80" s="93" t="s">
        <v>747</v>
      </c>
      <c r="BD80" s="234" t="s">
        <v>768</v>
      </c>
      <c r="BF80" s="225"/>
      <c r="BI80" s="225"/>
    </row>
    <row r="81" spans="4:61" ht="35.1" customHeight="1">
      <c r="D81" s="102" t="s">
        <v>822</v>
      </c>
      <c r="E81" s="236" t="s">
        <v>124</v>
      </c>
      <c r="F81" s="234" t="s">
        <v>122</v>
      </c>
      <c r="G81" s="117" t="s">
        <v>504</v>
      </c>
      <c r="H81" s="43">
        <v>50000</v>
      </c>
      <c r="AP81" s="100"/>
      <c r="BA81" s="243" t="s">
        <v>670</v>
      </c>
      <c r="BB81" s="93">
        <v>120</v>
      </c>
      <c r="BC81" s="93" t="s">
        <v>748</v>
      </c>
      <c r="BD81" s="234" t="s">
        <v>768</v>
      </c>
      <c r="BF81" s="225"/>
      <c r="BI81" s="225"/>
    </row>
    <row r="82" spans="4:61" ht="35.1" customHeight="1">
      <c r="D82" s="102" t="s">
        <v>822</v>
      </c>
      <c r="E82" s="238" t="s">
        <v>115</v>
      </c>
      <c r="F82" s="253" t="s">
        <v>114</v>
      </c>
      <c r="G82" s="117" t="s">
        <v>505</v>
      </c>
      <c r="H82" s="43">
        <v>50000</v>
      </c>
      <c r="AP82" s="100"/>
      <c r="BA82" s="243" t="s">
        <v>671</v>
      </c>
      <c r="BB82" s="93">
        <v>125</v>
      </c>
      <c r="BC82" s="93" t="s">
        <v>749</v>
      </c>
      <c r="BD82" s="234" t="s">
        <v>768</v>
      </c>
      <c r="BF82" s="225"/>
      <c r="BI82" s="225"/>
    </row>
    <row r="83" spans="4:61" ht="35.1" customHeight="1">
      <c r="D83" s="102" t="s">
        <v>822</v>
      </c>
      <c r="E83" s="236" t="s">
        <v>117</v>
      </c>
      <c r="F83" s="253" t="s">
        <v>114</v>
      </c>
      <c r="G83" s="117" t="s">
        <v>506</v>
      </c>
      <c r="H83" s="43">
        <v>50000</v>
      </c>
      <c r="AP83" s="100"/>
      <c r="BA83" s="243" t="s">
        <v>672</v>
      </c>
      <c r="BB83" s="93">
        <v>130</v>
      </c>
      <c r="BC83" s="93" t="s">
        <v>750</v>
      </c>
      <c r="BD83" s="234" t="s">
        <v>768</v>
      </c>
      <c r="BF83" s="225"/>
      <c r="BI83" s="225"/>
    </row>
    <row r="84" spans="4:61" ht="35.1" customHeight="1">
      <c r="D84" s="102" t="s">
        <v>819</v>
      </c>
      <c r="E84" s="234" t="s">
        <v>243</v>
      </c>
      <c r="F84" s="234" t="s">
        <v>160</v>
      </c>
      <c r="G84" s="93" t="s">
        <v>586</v>
      </c>
      <c r="H84" s="43">
        <v>20000</v>
      </c>
      <c r="AP84" s="100"/>
      <c r="BA84" s="243" t="s">
        <v>673</v>
      </c>
      <c r="BB84" s="93">
        <v>120</v>
      </c>
      <c r="BC84" s="93" t="s">
        <v>751</v>
      </c>
      <c r="BD84" s="234" t="s">
        <v>768</v>
      </c>
      <c r="BF84" s="225"/>
      <c r="BI84" s="225"/>
    </row>
    <row r="85" spans="4:61" ht="35.1" customHeight="1">
      <c r="D85" s="102" t="s">
        <v>819</v>
      </c>
      <c r="E85" s="234" t="s">
        <v>166</v>
      </c>
      <c r="F85" s="234" t="s">
        <v>160</v>
      </c>
      <c r="G85" s="93" t="s">
        <v>587</v>
      </c>
      <c r="H85" s="43">
        <v>20000</v>
      </c>
      <c r="AP85" s="100"/>
      <c r="BA85" s="243" t="s">
        <v>674</v>
      </c>
      <c r="BB85" s="93">
        <v>125</v>
      </c>
      <c r="BC85" s="93" t="s">
        <v>752</v>
      </c>
      <c r="BD85" s="234" t="s">
        <v>768</v>
      </c>
      <c r="BF85" s="225"/>
      <c r="BI85" s="225"/>
    </row>
    <row r="86" spans="4:61" ht="35.1" customHeight="1">
      <c r="D86" s="102" t="s">
        <v>819</v>
      </c>
      <c r="E86" s="234" t="s">
        <v>565</v>
      </c>
      <c r="F86" s="234" t="s">
        <v>619</v>
      </c>
      <c r="G86" s="93" t="s">
        <v>588</v>
      </c>
      <c r="H86" s="43">
        <v>20000</v>
      </c>
      <c r="AP86" s="100"/>
      <c r="BA86" s="243" t="s">
        <v>675</v>
      </c>
      <c r="BB86" s="93">
        <v>130</v>
      </c>
      <c r="BC86" s="93" t="s">
        <v>753</v>
      </c>
      <c r="BD86" s="234" t="s">
        <v>768</v>
      </c>
      <c r="BF86" s="225"/>
      <c r="BI86" s="225"/>
    </row>
    <row r="87" spans="4:61" ht="35.1" customHeight="1">
      <c r="D87" s="102" t="s">
        <v>819</v>
      </c>
      <c r="E87" s="243" t="s">
        <v>566</v>
      </c>
      <c r="F87" s="243" t="s">
        <v>240</v>
      </c>
      <c r="G87" s="93" t="s">
        <v>589</v>
      </c>
      <c r="H87" s="43">
        <v>20000</v>
      </c>
      <c r="AP87" s="100"/>
      <c r="BA87" s="243" t="s">
        <v>676</v>
      </c>
      <c r="BB87" s="93">
        <v>120</v>
      </c>
      <c r="BC87" s="93" t="s">
        <v>754</v>
      </c>
      <c r="BD87" s="234" t="s">
        <v>768</v>
      </c>
      <c r="BF87" s="225"/>
      <c r="BI87" s="225"/>
    </row>
    <row r="88" spans="4:61" ht="35.1" customHeight="1">
      <c r="D88" s="102" t="s">
        <v>819</v>
      </c>
      <c r="E88" s="243" t="s">
        <v>242</v>
      </c>
      <c r="F88" s="243" t="s">
        <v>241</v>
      </c>
      <c r="G88" s="93" t="s">
        <v>590</v>
      </c>
      <c r="H88" s="43">
        <v>20000</v>
      </c>
      <c r="AP88" s="100"/>
      <c r="BA88" s="252" t="s">
        <v>677</v>
      </c>
      <c r="BB88" s="93">
        <v>125</v>
      </c>
      <c r="BC88" s="93" t="s">
        <v>755</v>
      </c>
      <c r="BD88" s="234" t="s">
        <v>768</v>
      </c>
      <c r="BF88" s="225"/>
      <c r="BI88" s="225"/>
    </row>
    <row r="89" spans="4:61" ht="35.1" customHeight="1">
      <c r="D89" s="102" t="s">
        <v>819</v>
      </c>
      <c r="E89" s="234" t="s">
        <v>245</v>
      </c>
      <c r="F89" s="234" t="s">
        <v>244</v>
      </c>
      <c r="G89" s="93" t="s">
        <v>591</v>
      </c>
      <c r="H89" s="43">
        <v>20000</v>
      </c>
      <c r="AP89" s="115"/>
      <c r="BA89" s="252" t="s">
        <v>678</v>
      </c>
      <c r="BB89" s="93">
        <v>130</v>
      </c>
      <c r="BC89" s="93" t="s">
        <v>756</v>
      </c>
      <c r="BD89" s="234" t="s">
        <v>768</v>
      </c>
      <c r="BF89" s="225"/>
      <c r="BI89" s="225"/>
    </row>
    <row r="90" spans="4:61" ht="35.1" customHeight="1">
      <c r="D90" s="102" t="s">
        <v>819</v>
      </c>
      <c r="E90" s="234" t="s">
        <v>567</v>
      </c>
      <c r="F90" s="234" t="s">
        <v>244</v>
      </c>
      <c r="G90" s="93" t="s">
        <v>592</v>
      </c>
      <c r="H90" s="43">
        <v>20000</v>
      </c>
      <c r="AP90" s="115"/>
      <c r="BA90" s="253" t="s">
        <v>679</v>
      </c>
      <c r="BB90" s="93">
        <v>425</v>
      </c>
      <c r="BC90" s="93" t="s">
        <v>757</v>
      </c>
      <c r="BD90" s="234" t="s">
        <v>768</v>
      </c>
      <c r="BF90" s="225"/>
      <c r="BI90" s="225"/>
    </row>
    <row r="91" spans="4:61" ht="35.1" customHeight="1">
      <c r="D91" s="102" t="s">
        <v>819</v>
      </c>
      <c r="E91" s="167" t="s">
        <v>568</v>
      </c>
      <c r="F91" s="234" t="s">
        <v>244</v>
      </c>
      <c r="G91" s="93" t="s">
        <v>593</v>
      </c>
      <c r="H91" s="43">
        <v>20000</v>
      </c>
      <c r="AP91" s="116"/>
      <c r="BA91" s="253" t="s">
        <v>680</v>
      </c>
      <c r="BB91" s="93">
        <v>430</v>
      </c>
      <c r="BC91" s="93" t="s">
        <v>758</v>
      </c>
      <c r="BD91" s="234" t="s">
        <v>768</v>
      </c>
      <c r="BF91" s="225"/>
      <c r="BI91" s="225"/>
    </row>
    <row r="92" spans="4:61" ht="35.1" customHeight="1">
      <c r="D92" s="102" t="s">
        <v>819</v>
      </c>
      <c r="E92" s="234" t="s">
        <v>96</v>
      </c>
      <c r="F92" s="234" t="s">
        <v>131</v>
      </c>
      <c r="G92" s="93" t="s">
        <v>594</v>
      </c>
      <c r="H92" s="43">
        <v>20000</v>
      </c>
      <c r="AP92" s="116"/>
      <c r="BA92" s="253" t="s">
        <v>681</v>
      </c>
      <c r="BB92" s="93">
        <v>435</v>
      </c>
      <c r="BC92" s="93" t="s">
        <v>759</v>
      </c>
      <c r="BD92" s="234" t="s">
        <v>768</v>
      </c>
      <c r="BF92" s="225"/>
      <c r="BI92" s="225"/>
    </row>
    <row r="93" spans="4:61" ht="35.1" customHeight="1">
      <c r="D93" s="102" t="s">
        <v>819</v>
      </c>
      <c r="E93" s="234" t="s">
        <v>97</v>
      </c>
      <c r="F93" s="234" t="s">
        <v>131</v>
      </c>
      <c r="G93" s="93" t="s">
        <v>595</v>
      </c>
      <c r="H93" s="43">
        <v>20000</v>
      </c>
      <c r="AP93" s="116"/>
      <c r="BA93" s="253" t="s">
        <v>682</v>
      </c>
      <c r="BB93" s="93">
        <v>440</v>
      </c>
      <c r="BC93" s="93" t="s">
        <v>760</v>
      </c>
      <c r="BD93" s="234" t="s">
        <v>768</v>
      </c>
      <c r="BF93" s="225"/>
      <c r="BI93" s="225"/>
    </row>
    <row r="94" spans="4:61" ht="35.1" customHeight="1">
      <c r="D94" s="102" t="s">
        <v>819</v>
      </c>
      <c r="E94" s="234" t="s">
        <v>260</v>
      </c>
      <c r="F94" s="234" t="s">
        <v>131</v>
      </c>
      <c r="G94" s="93" t="s">
        <v>596</v>
      </c>
      <c r="H94" s="43">
        <v>20000</v>
      </c>
      <c r="AP94" s="116"/>
      <c r="BA94" s="234" t="s">
        <v>162</v>
      </c>
      <c r="BB94" s="93">
        <v>57</v>
      </c>
      <c r="BC94" s="93" t="s">
        <v>761</v>
      </c>
      <c r="BD94" s="253" t="s">
        <v>114</v>
      </c>
      <c r="BF94" s="225"/>
      <c r="BI94" s="225"/>
    </row>
    <row r="95" spans="4:61" ht="35.1" customHeight="1">
      <c r="D95" s="102" t="s">
        <v>819</v>
      </c>
      <c r="E95" s="234" t="s">
        <v>569</v>
      </c>
      <c r="F95" s="234" t="s">
        <v>131</v>
      </c>
      <c r="G95" s="93" t="s">
        <v>597</v>
      </c>
      <c r="H95" s="43">
        <v>20000</v>
      </c>
      <c r="AP95" s="116"/>
      <c r="BA95" s="234" t="s">
        <v>163</v>
      </c>
      <c r="BB95" s="93">
        <v>41</v>
      </c>
      <c r="BC95" s="93" t="s">
        <v>762</v>
      </c>
      <c r="BD95" s="253" t="s">
        <v>114</v>
      </c>
      <c r="BF95" s="225"/>
      <c r="BI95" s="225"/>
    </row>
    <row r="96" spans="4:61" ht="35.1" customHeight="1">
      <c r="D96" s="102" t="s">
        <v>819</v>
      </c>
      <c r="E96" s="234" t="s">
        <v>570</v>
      </c>
      <c r="F96" s="234" t="s">
        <v>131</v>
      </c>
      <c r="G96" s="93" t="s">
        <v>598</v>
      </c>
      <c r="H96" s="43">
        <v>20000</v>
      </c>
      <c r="AP96" s="116"/>
      <c r="BA96" s="234" t="s">
        <v>164</v>
      </c>
      <c r="BB96" s="93">
        <v>42</v>
      </c>
      <c r="BC96" s="93" t="s">
        <v>763</v>
      </c>
      <c r="BD96" s="253" t="s">
        <v>114</v>
      </c>
      <c r="BF96" s="225"/>
      <c r="BI96" s="225"/>
    </row>
    <row r="97" spans="4:61" ht="35.1" customHeight="1">
      <c r="D97" s="102" t="s">
        <v>819</v>
      </c>
      <c r="E97" s="234" t="s">
        <v>571</v>
      </c>
      <c r="F97" s="234" t="s">
        <v>620</v>
      </c>
      <c r="G97" s="93" t="s">
        <v>599</v>
      </c>
      <c r="H97" s="43">
        <v>20000</v>
      </c>
      <c r="AP97" s="116"/>
      <c r="BA97" s="234" t="s">
        <v>165</v>
      </c>
      <c r="BB97" s="93">
        <v>43</v>
      </c>
      <c r="BC97" s="93" t="s">
        <v>764</v>
      </c>
      <c r="BD97" s="253" t="s">
        <v>114</v>
      </c>
      <c r="BF97" s="225"/>
      <c r="BI97" s="225"/>
    </row>
    <row r="98" spans="4:61" ht="35.1" customHeight="1">
      <c r="D98" s="102" t="s">
        <v>819</v>
      </c>
      <c r="E98" s="234" t="s">
        <v>572</v>
      </c>
      <c r="F98" s="234" t="s">
        <v>621</v>
      </c>
      <c r="G98" s="93" t="s">
        <v>600</v>
      </c>
      <c r="H98" s="43">
        <v>20000</v>
      </c>
      <c r="AP98" s="116"/>
      <c r="BA98" s="255" t="s">
        <v>623</v>
      </c>
      <c r="BB98" s="303">
        <v>300</v>
      </c>
      <c r="BC98" s="106" t="s">
        <v>775</v>
      </c>
      <c r="BD98" s="234" t="s">
        <v>776</v>
      </c>
      <c r="BF98" s="225"/>
      <c r="BI98" s="225"/>
    </row>
    <row r="99" spans="4:61" ht="35.1" customHeight="1">
      <c r="D99" s="102" t="s">
        <v>819</v>
      </c>
      <c r="E99" s="234" t="s">
        <v>573</v>
      </c>
      <c r="F99" s="234" t="s">
        <v>622</v>
      </c>
      <c r="G99" s="93" t="s">
        <v>601</v>
      </c>
      <c r="H99" s="43">
        <v>20000</v>
      </c>
      <c r="AP99" s="116"/>
      <c r="BA99" s="255" t="s">
        <v>624</v>
      </c>
      <c r="BB99" s="303">
        <v>350</v>
      </c>
      <c r="BC99" s="106" t="s">
        <v>626</v>
      </c>
      <c r="BD99" s="234" t="s">
        <v>289</v>
      </c>
      <c r="BF99" s="225"/>
      <c r="BI99" s="225"/>
    </row>
    <row r="100" spans="4:61" ht="35.1" customHeight="1">
      <c r="D100" s="102" t="s">
        <v>819</v>
      </c>
      <c r="E100" s="234" t="s">
        <v>246</v>
      </c>
      <c r="F100" s="234" t="s">
        <v>125</v>
      </c>
      <c r="G100" s="93" t="s">
        <v>602</v>
      </c>
      <c r="H100" s="43">
        <v>20000</v>
      </c>
      <c r="AP100" s="116"/>
      <c r="BA100" s="15" t="s">
        <v>625</v>
      </c>
      <c r="BB100" s="304">
        <v>2000</v>
      </c>
      <c r="BC100" s="106" t="s">
        <v>627</v>
      </c>
      <c r="BD100" s="234" t="s">
        <v>777</v>
      </c>
      <c r="BF100" s="225"/>
      <c r="BI100" s="225"/>
    </row>
    <row r="101" spans="4:61" ht="35.1" customHeight="1">
      <c r="D101" s="102" t="s">
        <v>819</v>
      </c>
      <c r="E101" s="234" t="s">
        <v>247</v>
      </c>
      <c r="F101" s="234" t="s">
        <v>125</v>
      </c>
      <c r="G101" s="93" t="s">
        <v>603</v>
      </c>
      <c r="H101" s="43">
        <v>20000</v>
      </c>
      <c r="AP101" s="116"/>
      <c r="BA101" s="15" t="s">
        <v>291</v>
      </c>
      <c r="BB101" s="304">
        <v>300</v>
      </c>
      <c r="BC101" s="106" t="s">
        <v>628</v>
      </c>
      <c r="BD101" s="234" t="s">
        <v>776</v>
      </c>
      <c r="BF101" s="225"/>
      <c r="BI101" s="225"/>
    </row>
    <row r="102" spans="4:61" ht="35.1" customHeight="1">
      <c r="D102" s="102" t="s">
        <v>819</v>
      </c>
      <c r="E102" s="234" t="s">
        <v>170</v>
      </c>
      <c r="F102" s="234" t="s">
        <v>125</v>
      </c>
      <c r="G102" s="93" t="s">
        <v>604</v>
      </c>
      <c r="H102" s="43">
        <v>20000</v>
      </c>
      <c r="AP102" s="116"/>
      <c r="BF102" s="225"/>
      <c r="BI102" s="225"/>
    </row>
    <row r="103" spans="4:61" ht="35.1" customHeight="1">
      <c r="D103" s="102" t="s">
        <v>819</v>
      </c>
      <c r="E103" s="234" t="s">
        <v>171</v>
      </c>
      <c r="F103" s="234" t="s">
        <v>125</v>
      </c>
      <c r="G103" s="93" t="s">
        <v>605</v>
      </c>
      <c r="H103" s="43">
        <v>20000</v>
      </c>
      <c r="AP103" s="116"/>
      <c r="BF103" s="225"/>
      <c r="BI103" s="225"/>
    </row>
    <row r="104" spans="4:61" ht="35.1" customHeight="1">
      <c r="D104" s="102" t="s">
        <v>819</v>
      </c>
      <c r="E104" s="234" t="s">
        <v>172</v>
      </c>
      <c r="F104" s="234" t="s">
        <v>125</v>
      </c>
      <c r="G104" s="93" t="s">
        <v>606</v>
      </c>
      <c r="H104" s="43">
        <v>20000</v>
      </c>
      <c r="AP104" s="116"/>
      <c r="BF104" s="225"/>
      <c r="BI104" s="225"/>
    </row>
    <row r="105" spans="4:61" ht="35.1" customHeight="1">
      <c r="D105" s="102" t="s">
        <v>819</v>
      </c>
      <c r="E105" s="234" t="s">
        <v>173</v>
      </c>
      <c r="F105" s="234" t="s">
        <v>125</v>
      </c>
      <c r="G105" s="93" t="s">
        <v>607</v>
      </c>
      <c r="H105" s="43">
        <v>20000</v>
      </c>
      <c r="AP105" s="116"/>
      <c r="BF105" s="225"/>
      <c r="BI105" s="225"/>
    </row>
    <row r="106" spans="4:61" ht="35.1" customHeight="1">
      <c r="D106" s="102" t="s">
        <v>819</v>
      </c>
      <c r="E106" s="234" t="s">
        <v>174</v>
      </c>
      <c r="F106" s="234" t="s">
        <v>125</v>
      </c>
      <c r="G106" s="93" t="s">
        <v>608</v>
      </c>
      <c r="H106" s="43">
        <v>20000</v>
      </c>
      <c r="AP106" s="116"/>
      <c r="BF106" s="225"/>
      <c r="BI106" s="225"/>
    </row>
    <row r="107" spans="4:61" ht="35.1" customHeight="1">
      <c r="D107" s="102" t="s">
        <v>819</v>
      </c>
      <c r="E107" s="234" t="s">
        <v>175</v>
      </c>
      <c r="F107" s="234" t="s">
        <v>125</v>
      </c>
      <c r="G107" s="93" t="s">
        <v>609</v>
      </c>
      <c r="H107" s="43">
        <v>20000</v>
      </c>
      <c r="AP107" s="116"/>
      <c r="BF107" s="225"/>
      <c r="BI107" s="225"/>
    </row>
    <row r="108" spans="4:61" ht="35.1" customHeight="1">
      <c r="D108" s="102" t="s">
        <v>819</v>
      </c>
      <c r="E108" s="234" t="s">
        <v>574</v>
      </c>
      <c r="F108" s="234" t="s">
        <v>125</v>
      </c>
      <c r="G108" s="93" t="s">
        <v>610</v>
      </c>
      <c r="H108" s="43">
        <v>20000</v>
      </c>
      <c r="AP108" s="116"/>
      <c r="BF108" s="225"/>
      <c r="BI108" s="225"/>
    </row>
    <row r="109" spans="4:61" ht="35.1" customHeight="1">
      <c r="D109" s="102" t="s">
        <v>819</v>
      </c>
      <c r="E109" s="234" t="s">
        <v>575</v>
      </c>
      <c r="F109" s="234" t="s">
        <v>125</v>
      </c>
      <c r="G109" s="93" t="s">
        <v>611</v>
      </c>
      <c r="H109" s="43">
        <v>20000</v>
      </c>
      <c r="AP109" s="116"/>
      <c r="BF109" s="225"/>
      <c r="BI109" s="225"/>
    </row>
    <row r="110" spans="4:61" ht="35.1" customHeight="1">
      <c r="D110" s="102" t="s">
        <v>819</v>
      </c>
      <c r="E110" s="234" t="s">
        <v>576</v>
      </c>
      <c r="F110" s="234" t="s">
        <v>125</v>
      </c>
      <c r="G110" s="93" t="s">
        <v>612</v>
      </c>
      <c r="H110" s="43">
        <v>20000</v>
      </c>
      <c r="AP110" s="116"/>
      <c r="BF110" s="225"/>
      <c r="BI110" s="225"/>
    </row>
    <row r="111" spans="4:61" ht="35.1" customHeight="1">
      <c r="D111" s="102" t="s">
        <v>819</v>
      </c>
      <c r="E111" s="234" t="s">
        <v>895</v>
      </c>
      <c r="F111" s="234" t="s">
        <v>138</v>
      </c>
      <c r="G111" s="93" t="s">
        <v>613</v>
      </c>
      <c r="H111" s="43">
        <v>20000</v>
      </c>
      <c r="AP111" s="116"/>
      <c r="BF111" s="225"/>
      <c r="BI111" s="225"/>
    </row>
    <row r="112" spans="4:61" ht="35.1" customHeight="1">
      <c r="D112" s="102" t="s">
        <v>819</v>
      </c>
      <c r="E112" s="234" t="s">
        <v>168</v>
      </c>
      <c r="F112" s="234" t="s">
        <v>138</v>
      </c>
      <c r="G112" s="93" t="s">
        <v>614</v>
      </c>
      <c r="H112" s="43">
        <v>20000</v>
      </c>
      <c r="AP112" s="116"/>
      <c r="BF112" s="225"/>
      <c r="BI112" s="225"/>
    </row>
    <row r="113" spans="4:61" ht="35.1" customHeight="1">
      <c r="D113" s="102" t="s">
        <v>819</v>
      </c>
      <c r="E113" s="234" t="s">
        <v>169</v>
      </c>
      <c r="F113" s="234" t="s">
        <v>138</v>
      </c>
      <c r="G113" s="93" t="s">
        <v>615</v>
      </c>
      <c r="H113" s="43">
        <v>20000</v>
      </c>
      <c r="AP113" s="116"/>
      <c r="BF113" s="225"/>
      <c r="BI113" s="225"/>
    </row>
    <row r="114" spans="4:61" ht="35.1" customHeight="1">
      <c r="D114" s="102" t="s">
        <v>819</v>
      </c>
      <c r="E114" s="234" t="s">
        <v>896</v>
      </c>
      <c r="F114" s="234" t="s">
        <v>138</v>
      </c>
      <c r="G114" s="93" t="s">
        <v>616</v>
      </c>
      <c r="H114" s="43">
        <v>20000</v>
      </c>
      <c r="AP114" s="116"/>
      <c r="AS114" s="116"/>
      <c r="AT114" s="116"/>
      <c r="BF114" s="225"/>
      <c r="BI114" s="225"/>
    </row>
    <row r="115" spans="4:61" ht="35.1" customHeight="1">
      <c r="D115" s="102" t="s">
        <v>819</v>
      </c>
      <c r="E115" s="234" t="s">
        <v>577</v>
      </c>
      <c r="F115" s="234" t="s">
        <v>138</v>
      </c>
      <c r="G115" s="93" t="s">
        <v>617</v>
      </c>
      <c r="H115" s="43">
        <v>20000</v>
      </c>
      <c r="AP115" s="116"/>
      <c r="AS115" s="116"/>
      <c r="AT115" s="116"/>
      <c r="BF115" s="225"/>
      <c r="BI115" s="225"/>
    </row>
    <row r="116" spans="4:61" ht="35.1" customHeight="1">
      <c r="D116" s="102" t="s">
        <v>819</v>
      </c>
      <c r="E116" s="234" t="s">
        <v>578</v>
      </c>
      <c r="F116" s="253" t="s">
        <v>114</v>
      </c>
      <c r="G116" s="93" t="s">
        <v>618</v>
      </c>
      <c r="H116" s="43">
        <v>20000</v>
      </c>
      <c r="AP116" s="116"/>
      <c r="AS116" s="116"/>
      <c r="AT116" s="116"/>
      <c r="BF116" s="225"/>
      <c r="BI116" s="225"/>
    </row>
    <row r="117" spans="4:61" ht="35.1" customHeight="1">
      <c r="D117" s="102" t="s">
        <v>807</v>
      </c>
      <c r="E117" s="245" t="s">
        <v>238</v>
      </c>
      <c r="F117" s="93" t="s">
        <v>160</v>
      </c>
      <c r="G117" s="93" t="s">
        <v>704</v>
      </c>
      <c r="H117" s="43">
        <v>20000</v>
      </c>
      <c r="AP117" s="116"/>
      <c r="AS117" s="116"/>
      <c r="AT117" s="116"/>
      <c r="BF117" s="225"/>
      <c r="BI117" s="225"/>
    </row>
    <row r="118" spans="4:61" ht="35.1" customHeight="1">
      <c r="D118" s="102" t="s">
        <v>807</v>
      </c>
      <c r="E118" s="234" t="s">
        <v>239</v>
      </c>
      <c r="F118" s="93" t="s">
        <v>160</v>
      </c>
      <c r="G118" s="93" t="s">
        <v>705</v>
      </c>
      <c r="H118" s="43">
        <v>20000</v>
      </c>
      <c r="AP118" s="116"/>
      <c r="AS118" s="116"/>
      <c r="AT118" s="116"/>
      <c r="BF118" s="225"/>
      <c r="BI118" s="225"/>
    </row>
    <row r="119" spans="4:61" ht="35.1" customHeight="1">
      <c r="D119" s="102" t="s">
        <v>807</v>
      </c>
      <c r="E119" s="234" t="s">
        <v>161</v>
      </c>
      <c r="F119" s="93" t="s">
        <v>160</v>
      </c>
      <c r="G119" s="93" t="s">
        <v>706</v>
      </c>
      <c r="H119" s="43">
        <v>20000</v>
      </c>
      <c r="AP119" s="116"/>
      <c r="AS119" s="116"/>
      <c r="AT119" s="116"/>
      <c r="BF119" s="225"/>
      <c r="BI119" s="225"/>
    </row>
    <row r="120" spans="4:61" ht="35.1" customHeight="1">
      <c r="D120" s="102" t="s">
        <v>807</v>
      </c>
      <c r="E120" s="234" t="s">
        <v>629</v>
      </c>
      <c r="F120" s="93" t="s">
        <v>765</v>
      </c>
      <c r="G120" s="93" t="s">
        <v>707</v>
      </c>
      <c r="H120" s="43">
        <v>20000</v>
      </c>
      <c r="AP120" s="116"/>
      <c r="AS120" s="116"/>
      <c r="AT120" s="116"/>
      <c r="BF120" s="225"/>
      <c r="BI120" s="225"/>
    </row>
    <row r="121" spans="4:61" ht="35.1" customHeight="1">
      <c r="D121" s="102" t="s">
        <v>807</v>
      </c>
      <c r="E121" s="245" t="s">
        <v>630</v>
      </c>
      <c r="F121" s="93" t="s">
        <v>765</v>
      </c>
      <c r="G121" s="93" t="s">
        <v>708</v>
      </c>
      <c r="H121" s="43">
        <v>20000</v>
      </c>
      <c r="AP121" s="116"/>
      <c r="AS121" s="116"/>
      <c r="AT121" s="116"/>
      <c r="BF121" s="225"/>
      <c r="BI121" s="225"/>
    </row>
    <row r="122" spans="4:61" ht="35.1" customHeight="1">
      <c r="D122" s="102" t="s">
        <v>807</v>
      </c>
      <c r="E122" s="245" t="s">
        <v>631</v>
      </c>
      <c r="F122" s="93" t="s">
        <v>131</v>
      </c>
      <c r="G122" s="93" t="s">
        <v>709</v>
      </c>
      <c r="H122" s="43">
        <v>20000</v>
      </c>
      <c r="AP122" s="100"/>
      <c r="AS122" s="116"/>
      <c r="AT122" s="116"/>
      <c r="BF122" s="225"/>
      <c r="BI122" s="225"/>
    </row>
    <row r="123" spans="4:61" ht="35.1" customHeight="1">
      <c r="D123" s="102" t="s">
        <v>807</v>
      </c>
      <c r="E123" s="245" t="s">
        <v>632</v>
      </c>
      <c r="F123" s="93" t="s">
        <v>131</v>
      </c>
      <c r="G123" s="93" t="s">
        <v>710</v>
      </c>
      <c r="H123" s="43">
        <v>20000</v>
      </c>
      <c r="AP123" s="116"/>
      <c r="AS123" s="116"/>
      <c r="AT123" s="116"/>
      <c r="BF123" s="225"/>
      <c r="BI123" s="225"/>
    </row>
    <row r="124" spans="4:61" ht="35.1" customHeight="1">
      <c r="D124" s="102" t="s">
        <v>807</v>
      </c>
      <c r="E124" s="245" t="s">
        <v>633</v>
      </c>
      <c r="F124" s="93" t="s">
        <v>131</v>
      </c>
      <c r="G124" s="93" t="s">
        <v>711</v>
      </c>
      <c r="H124" s="43">
        <v>20000</v>
      </c>
      <c r="AP124" s="116"/>
      <c r="AS124" s="100"/>
      <c r="AT124" s="100"/>
      <c r="BF124" s="225"/>
      <c r="BI124" s="225"/>
    </row>
    <row r="125" spans="4:61" ht="35.1" customHeight="1">
      <c r="D125" s="102" t="s">
        <v>807</v>
      </c>
      <c r="E125" s="245" t="s">
        <v>634</v>
      </c>
      <c r="F125" s="93" t="s">
        <v>131</v>
      </c>
      <c r="G125" s="93" t="s">
        <v>712</v>
      </c>
      <c r="H125" s="43">
        <v>20000</v>
      </c>
      <c r="AP125" s="116"/>
      <c r="AS125" s="116"/>
      <c r="AT125" s="116"/>
      <c r="BF125" s="225"/>
      <c r="BI125" s="225"/>
    </row>
    <row r="126" spans="4:61" ht="35.1" customHeight="1">
      <c r="D126" s="102" t="s">
        <v>807</v>
      </c>
      <c r="E126" s="245" t="s">
        <v>635</v>
      </c>
      <c r="F126" s="234" t="s">
        <v>766</v>
      </c>
      <c r="G126" s="93" t="s">
        <v>713</v>
      </c>
      <c r="H126" s="43">
        <v>20000</v>
      </c>
      <c r="AP126" s="116"/>
      <c r="AS126" s="116"/>
      <c r="AT126" s="116"/>
      <c r="BF126" s="225"/>
      <c r="BI126" s="225"/>
    </row>
    <row r="127" spans="4:61" ht="35.1" customHeight="1">
      <c r="D127" s="102" t="s">
        <v>807</v>
      </c>
      <c r="E127" s="245" t="s">
        <v>636</v>
      </c>
      <c r="F127" s="234" t="s">
        <v>766</v>
      </c>
      <c r="G127" s="93" t="s">
        <v>714</v>
      </c>
      <c r="H127" s="43">
        <v>20000</v>
      </c>
      <c r="AP127" s="116"/>
      <c r="AS127" s="116"/>
      <c r="AT127" s="116"/>
      <c r="BF127" s="225"/>
      <c r="BI127" s="225"/>
    </row>
    <row r="128" spans="4:61" ht="35.1" customHeight="1">
      <c r="D128" s="102" t="s">
        <v>807</v>
      </c>
      <c r="E128" s="245" t="s">
        <v>637</v>
      </c>
      <c r="F128" s="234" t="s">
        <v>766</v>
      </c>
      <c r="G128" s="93" t="s">
        <v>715</v>
      </c>
      <c r="H128" s="43">
        <v>20000</v>
      </c>
      <c r="AP128" s="116"/>
      <c r="AS128" s="116"/>
      <c r="AT128" s="116"/>
      <c r="BF128" s="225"/>
      <c r="BI128" s="225"/>
    </row>
    <row r="129" spans="4:61" ht="35.1" customHeight="1">
      <c r="D129" s="102" t="s">
        <v>807</v>
      </c>
      <c r="E129" s="245" t="s">
        <v>638</v>
      </c>
      <c r="F129" s="234" t="s">
        <v>766</v>
      </c>
      <c r="G129" s="93" t="s">
        <v>716</v>
      </c>
      <c r="H129" s="43">
        <v>20000</v>
      </c>
      <c r="AP129" s="116"/>
      <c r="AS129" s="116"/>
      <c r="AT129" s="116"/>
      <c r="BF129" s="225"/>
      <c r="BI129" s="225"/>
    </row>
    <row r="130" spans="4:61" ht="35.1" customHeight="1">
      <c r="D130" s="102" t="s">
        <v>807</v>
      </c>
      <c r="E130" s="245" t="s">
        <v>639</v>
      </c>
      <c r="F130" s="234" t="s">
        <v>766</v>
      </c>
      <c r="G130" s="93" t="s">
        <v>717</v>
      </c>
      <c r="H130" s="43">
        <v>20000</v>
      </c>
      <c r="AP130" s="116"/>
      <c r="AS130" s="116"/>
      <c r="AT130" s="116"/>
      <c r="BF130" s="225"/>
      <c r="BI130" s="225"/>
    </row>
    <row r="131" spans="4:61" ht="35.1" customHeight="1">
      <c r="D131" s="102" t="s">
        <v>807</v>
      </c>
      <c r="E131" s="245" t="s">
        <v>640</v>
      </c>
      <c r="F131" s="234" t="s">
        <v>766</v>
      </c>
      <c r="G131" s="93" t="s">
        <v>718</v>
      </c>
      <c r="H131" s="43">
        <v>20000</v>
      </c>
      <c r="AP131" s="116"/>
      <c r="AS131" s="116"/>
      <c r="AT131" s="116"/>
      <c r="BF131" s="225"/>
      <c r="BI131" s="225"/>
    </row>
    <row r="132" spans="4:61" ht="35.1" customHeight="1">
      <c r="D132" s="102" t="s">
        <v>807</v>
      </c>
      <c r="E132" s="245" t="s">
        <v>641</v>
      </c>
      <c r="F132" s="234" t="s">
        <v>766</v>
      </c>
      <c r="G132" s="93" t="s">
        <v>719</v>
      </c>
      <c r="H132" s="43">
        <v>20000</v>
      </c>
      <c r="AP132" s="116"/>
      <c r="AS132" s="116"/>
      <c r="AT132" s="116"/>
      <c r="BF132" s="225"/>
      <c r="BI132" s="225"/>
    </row>
    <row r="133" spans="4:61" ht="35.1" customHeight="1">
      <c r="D133" s="102" t="s">
        <v>807</v>
      </c>
      <c r="E133" s="245" t="s">
        <v>642</v>
      </c>
      <c r="F133" s="234" t="s">
        <v>766</v>
      </c>
      <c r="G133" s="93" t="s">
        <v>720</v>
      </c>
      <c r="H133" s="43">
        <v>20000</v>
      </c>
      <c r="AP133" s="116"/>
      <c r="AS133" s="116"/>
      <c r="AT133" s="116"/>
      <c r="BF133" s="225"/>
      <c r="BI133" s="225"/>
    </row>
    <row r="134" spans="4:61" ht="35.1" customHeight="1">
      <c r="D134" s="102" t="s">
        <v>807</v>
      </c>
      <c r="E134" s="245" t="s">
        <v>643</v>
      </c>
      <c r="F134" s="234" t="s">
        <v>766</v>
      </c>
      <c r="G134" s="93" t="s">
        <v>721</v>
      </c>
      <c r="H134" s="43">
        <v>20000</v>
      </c>
      <c r="AP134" s="100"/>
      <c r="AS134" s="116"/>
      <c r="AT134" s="116"/>
      <c r="BF134" s="225"/>
      <c r="BI134" s="225"/>
    </row>
    <row r="135" spans="4:61" ht="35.1" customHeight="1">
      <c r="D135" s="102" t="s">
        <v>807</v>
      </c>
      <c r="E135" s="245" t="s">
        <v>644</v>
      </c>
      <c r="F135" s="234" t="s">
        <v>766</v>
      </c>
      <c r="G135" s="93" t="s">
        <v>722</v>
      </c>
      <c r="H135" s="43">
        <v>20000</v>
      </c>
      <c r="AP135" s="100"/>
      <c r="AS135" s="116"/>
      <c r="AT135" s="116"/>
      <c r="BF135" s="225"/>
      <c r="BI135" s="225"/>
    </row>
    <row r="136" spans="4:61" ht="35.1" customHeight="1">
      <c r="D136" s="102" t="s">
        <v>807</v>
      </c>
      <c r="E136" s="245" t="s">
        <v>645</v>
      </c>
      <c r="F136" s="234" t="s">
        <v>766</v>
      </c>
      <c r="G136" s="93" t="s">
        <v>723</v>
      </c>
      <c r="H136" s="43">
        <v>20000</v>
      </c>
      <c r="AP136" s="100"/>
      <c r="AS136" s="100"/>
      <c r="AT136" s="100"/>
      <c r="BF136" s="225"/>
      <c r="BI136" s="225"/>
    </row>
    <row r="137" spans="4:61" ht="35.1" customHeight="1">
      <c r="D137" s="102" t="s">
        <v>807</v>
      </c>
      <c r="E137" s="245" t="s">
        <v>646</v>
      </c>
      <c r="F137" s="234" t="s">
        <v>766</v>
      </c>
      <c r="G137" s="93" t="s">
        <v>724</v>
      </c>
      <c r="H137" s="43">
        <v>20000</v>
      </c>
      <c r="AS137" s="100"/>
      <c r="AT137" s="100"/>
      <c r="BF137" s="225"/>
      <c r="BI137" s="225"/>
    </row>
    <row r="138" spans="4:61" ht="35.1" customHeight="1">
      <c r="D138" s="102" t="s">
        <v>807</v>
      </c>
      <c r="E138" s="245" t="s">
        <v>647</v>
      </c>
      <c r="F138" s="234" t="s">
        <v>766</v>
      </c>
      <c r="G138" s="93" t="s">
        <v>725</v>
      </c>
      <c r="H138" s="43">
        <v>20000</v>
      </c>
      <c r="AS138" s="100"/>
      <c r="AT138" s="100"/>
      <c r="BF138" s="225"/>
      <c r="BI138" s="225"/>
    </row>
    <row r="139" spans="4:61" ht="35.1" customHeight="1">
      <c r="D139" s="102" t="s">
        <v>807</v>
      </c>
      <c r="E139" s="245" t="s">
        <v>648</v>
      </c>
      <c r="F139" s="234" t="s">
        <v>766</v>
      </c>
      <c r="G139" s="93" t="s">
        <v>726</v>
      </c>
      <c r="H139" s="43">
        <v>20000</v>
      </c>
      <c r="BF139" s="225"/>
      <c r="BI139" s="225"/>
    </row>
    <row r="140" spans="4:61" ht="35.1" customHeight="1">
      <c r="D140" s="102" t="s">
        <v>807</v>
      </c>
      <c r="E140" s="245" t="s">
        <v>649</v>
      </c>
      <c r="F140" s="234" t="s">
        <v>766</v>
      </c>
      <c r="G140" s="93" t="s">
        <v>727</v>
      </c>
      <c r="H140" s="43">
        <v>20000</v>
      </c>
      <c r="BF140" s="225"/>
      <c r="BI140" s="225"/>
    </row>
    <row r="141" spans="4:61" ht="35.1" customHeight="1">
      <c r="D141" s="102" t="s">
        <v>807</v>
      </c>
      <c r="E141" s="245" t="s">
        <v>650</v>
      </c>
      <c r="F141" s="234" t="s">
        <v>766</v>
      </c>
      <c r="G141" s="93" t="s">
        <v>728</v>
      </c>
      <c r="H141" s="43">
        <v>20000</v>
      </c>
      <c r="BF141" s="225"/>
      <c r="BI141" s="225"/>
    </row>
    <row r="142" spans="4:61" ht="35.1" customHeight="1">
      <c r="D142" s="102" t="s">
        <v>807</v>
      </c>
      <c r="E142" s="245" t="s">
        <v>651</v>
      </c>
      <c r="F142" s="234" t="s">
        <v>766</v>
      </c>
      <c r="G142" s="93" t="s">
        <v>729</v>
      </c>
      <c r="H142" s="43">
        <v>20000</v>
      </c>
      <c r="BF142" s="225"/>
      <c r="BI142" s="225"/>
    </row>
    <row r="143" spans="4:61" ht="35.1" customHeight="1">
      <c r="D143" s="102" t="s">
        <v>807</v>
      </c>
      <c r="E143" s="245" t="s">
        <v>652</v>
      </c>
      <c r="F143" s="234" t="s">
        <v>766</v>
      </c>
      <c r="G143" s="93" t="s">
        <v>730</v>
      </c>
      <c r="H143" s="43">
        <v>20000</v>
      </c>
      <c r="BF143" s="225"/>
      <c r="BI143" s="225"/>
    </row>
    <row r="144" spans="4:61" ht="35.1" customHeight="1">
      <c r="D144" s="102" t="s">
        <v>807</v>
      </c>
      <c r="E144" s="243" t="s">
        <v>653</v>
      </c>
      <c r="F144" s="234" t="s">
        <v>766</v>
      </c>
      <c r="G144" s="93" t="s">
        <v>731</v>
      </c>
      <c r="H144" s="43">
        <v>20000</v>
      </c>
      <c r="BF144" s="225"/>
      <c r="BI144" s="225"/>
    </row>
    <row r="145" spans="4:61" ht="35.1" customHeight="1">
      <c r="D145" s="102" t="s">
        <v>807</v>
      </c>
      <c r="E145" s="243" t="s">
        <v>654</v>
      </c>
      <c r="F145" s="234" t="s">
        <v>766</v>
      </c>
      <c r="G145" s="93" t="s">
        <v>732</v>
      </c>
      <c r="H145" s="43">
        <v>20000</v>
      </c>
      <c r="BF145" s="225"/>
      <c r="BI145" s="225"/>
    </row>
    <row r="146" spans="4:61" ht="35.1" customHeight="1">
      <c r="D146" s="102" t="s">
        <v>807</v>
      </c>
      <c r="E146" s="243" t="s">
        <v>655</v>
      </c>
      <c r="F146" s="234" t="s">
        <v>767</v>
      </c>
      <c r="G146" s="93" t="s">
        <v>733</v>
      </c>
      <c r="H146" s="43">
        <v>20000</v>
      </c>
      <c r="BF146" s="225"/>
      <c r="BI146" s="225"/>
    </row>
    <row r="147" spans="4:61" ht="35.1" customHeight="1">
      <c r="D147" s="102" t="s">
        <v>807</v>
      </c>
      <c r="E147" s="243" t="s">
        <v>656</v>
      </c>
      <c r="F147" s="234" t="s">
        <v>767</v>
      </c>
      <c r="G147" s="93" t="s">
        <v>734</v>
      </c>
      <c r="H147" s="43">
        <v>20000</v>
      </c>
      <c r="BF147" s="225"/>
      <c r="BI147" s="225"/>
    </row>
    <row r="148" spans="4:61" ht="35.1" customHeight="1">
      <c r="D148" s="102" t="s">
        <v>807</v>
      </c>
      <c r="E148" s="243" t="s">
        <v>657</v>
      </c>
      <c r="F148" s="234" t="s">
        <v>767</v>
      </c>
      <c r="G148" s="93" t="s">
        <v>735</v>
      </c>
      <c r="H148" s="43">
        <v>20000</v>
      </c>
      <c r="BF148" s="225"/>
      <c r="BI148" s="225"/>
    </row>
    <row r="149" spans="4:61" ht="35.1" customHeight="1">
      <c r="D149" s="102" t="s">
        <v>807</v>
      </c>
      <c r="E149" s="243" t="s">
        <v>658</v>
      </c>
      <c r="F149" s="234" t="s">
        <v>767</v>
      </c>
      <c r="G149" s="93" t="s">
        <v>736</v>
      </c>
      <c r="H149" s="43">
        <v>20000</v>
      </c>
      <c r="BF149" s="225"/>
      <c r="BI149" s="225"/>
    </row>
    <row r="150" spans="4:61" ht="35.1" customHeight="1">
      <c r="D150" s="102" t="s">
        <v>807</v>
      </c>
      <c r="E150" s="243" t="s">
        <v>659</v>
      </c>
      <c r="F150" s="234" t="s">
        <v>767</v>
      </c>
      <c r="G150" s="93" t="s">
        <v>737</v>
      </c>
      <c r="H150" s="43">
        <v>20000</v>
      </c>
      <c r="BF150" s="225"/>
      <c r="BI150" s="225"/>
    </row>
    <row r="151" spans="4:61" ht="35.1" customHeight="1">
      <c r="D151" s="102" t="s">
        <v>807</v>
      </c>
      <c r="E151" s="243" t="s">
        <v>660</v>
      </c>
      <c r="F151" s="234" t="s">
        <v>767</v>
      </c>
      <c r="G151" s="93" t="s">
        <v>738</v>
      </c>
      <c r="H151" s="43">
        <v>20000</v>
      </c>
      <c r="BF151" s="225"/>
      <c r="BI151" s="225"/>
    </row>
    <row r="152" spans="4:61" ht="35.1" customHeight="1">
      <c r="D152" s="102" t="s">
        <v>807</v>
      </c>
      <c r="E152" s="243" t="s">
        <v>661</v>
      </c>
      <c r="F152" s="234" t="s">
        <v>767</v>
      </c>
      <c r="G152" s="93" t="s">
        <v>739</v>
      </c>
      <c r="H152" s="43">
        <v>20000</v>
      </c>
      <c r="BF152" s="225"/>
      <c r="BI152" s="225"/>
    </row>
    <row r="153" spans="4:61" ht="35.1" customHeight="1">
      <c r="D153" s="102" t="s">
        <v>807</v>
      </c>
      <c r="E153" s="243" t="s">
        <v>662</v>
      </c>
      <c r="F153" s="234" t="s">
        <v>767</v>
      </c>
      <c r="G153" s="93" t="s">
        <v>740</v>
      </c>
      <c r="H153" s="43">
        <v>20000</v>
      </c>
      <c r="BF153" s="225"/>
      <c r="BI153" s="225"/>
    </row>
    <row r="154" spans="4:61" ht="35.1" customHeight="1">
      <c r="D154" s="102" t="s">
        <v>807</v>
      </c>
      <c r="E154" s="243" t="s">
        <v>663</v>
      </c>
      <c r="F154" s="234" t="s">
        <v>767</v>
      </c>
      <c r="G154" s="93" t="s">
        <v>741</v>
      </c>
      <c r="H154" s="43">
        <v>20000</v>
      </c>
      <c r="BF154" s="225"/>
      <c r="BI154" s="225"/>
    </row>
    <row r="155" spans="4:61" ht="35.1" customHeight="1">
      <c r="D155" s="102" t="s">
        <v>807</v>
      </c>
      <c r="E155" s="243" t="s">
        <v>664</v>
      </c>
      <c r="F155" s="234" t="s">
        <v>767</v>
      </c>
      <c r="G155" s="93" t="s">
        <v>742</v>
      </c>
      <c r="H155" s="43">
        <v>20000</v>
      </c>
      <c r="BF155" s="225"/>
      <c r="BI155" s="225"/>
    </row>
    <row r="156" spans="4:61" ht="35.1" customHeight="1">
      <c r="D156" s="102" t="s">
        <v>807</v>
      </c>
      <c r="E156" s="243" t="s">
        <v>665</v>
      </c>
      <c r="F156" s="234" t="s">
        <v>767</v>
      </c>
      <c r="G156" s="93" t="s">
        <v>743</v>
      </c>
      <c r="H156" s="43">
        <v>20000</v>
      </c>
      <c r="BF156" s="225"/>
      <c r="BI156" s="225"/>
    </row>
    <row r="157" spans="4:61" ht="35.1" customHeight="1">
      <c r="D157" s="102" t="s">
        <v>807</v>
      </c>
      <c r="E157" s="243" t="s">
        <v>666</v>
      </c>
      <c r="F157" s="234" t="s">
        <v>767</v>
      </c>
      <c r="G157" s="93" t="s">
        <v>744</v>
      </c>
      <c r="H157" s="43">
        <v>20000</v>
      </c>
      <c r="BF157" s="225"/>
      <c r="BI157" s="225"/>
    </row>
    <row r="158" spans="4:61" ht="35.1" customHeight="1">
      <c r="D158" s="102" t="s">
        <v>807</v>
      </c>
      <c r="E158" s="243" t="s">
        <v>667</v>
      </c>
      <c r="F158" s="234" t="s">
        <v>768</v>
      </c>
      <c r="G158" s="93" t="s">
        <v>745</v>
      </c>
      <c r="H158" s="43">
        <v>20000</v>
      </c>
      <c r="BF158" s="225"/>
      <c r="BI158" s="225"/>
    </row>
    <row r="159" spans="4:61" ht="35.1" customHeight="1">
      <c r="D159" s="102" t="s">
        <v>807</v>
      </c>
      <c r="E159" s="243" t="s">
        <v>668</v>
      </c>
      <c r="F159" s="234" t="s">
        <v>768</v>
      </c>
      <c r="G159" s="93" t="s">
        <v>746</v>
      </c>
      <c r="H159" s="43">
        <v>20000</v>
      </c>
      <c r="BF159" s="225"/>
      <c r="BI159" s="225"/>
    </row>
    <row r="160" spans="4:61" ht="35.1" customHeight="1">
      <c r="D160" s="102" t="s">
        <v>807</v>
      </c>
      <c r="E160" s="243" t="s">
        <v>669</v>
      </c>
      <c r="F160" s="234" t="s">
        <v>768</v>
      </c>
      <c r="G160" s="93" t="s">
        <v>747</v>
      </c>
      <c r="H160" s="43">
        <v>20000</v>
      </c>
      <c r="BF160" s="225"/>
      <c r="BI160" s="225"/>
    </row>
    <row r="161" spans="4:61" ht="35.1" customHeight="1">
      <c r="D161" s="102" t="s">
        <v>807</v>
      </c>
      <c r="E161" s="243" t="s">
        <v>670</v>
      </c>
      <c r="F161" s="234" t="s">
        <v>768</v>
      </c>
      <c r="G161" s="93" t="s">
        <v>748</v>
      </c>
      <c r="H161" s="43">
        <v>20000</v>
      </c>
      <c r="BF161" s="225"/>
      <c r="BI161" s="225"/>
    </row>
    <row r="162" spans="4:61" ht="35.1" customHeight="1">
      <c r="D162" s="102" t="s">
        <v>807</v>
      </c>
      <c r="E162" s="243" t="s">
        <v>671</v>
      </c>
      <c r="F162" s="234" t="s">
        <v>768</v>
      </c>
      <c r="G162" s="93" t="s">
        <v>749</v>
      </c>
      <c r="H162" s="43">
        <v>20000</v>
      </c>
      <c r="BF162" s="225"/>
      <c r="BI162" s="225"/>
    </row>
    <row r="163" spans="4:61" ht="35.1" customHeight="1">
      <c r="D163" s="102" t="s">
        <v>807</v>
      </c>
      <c r="E163" s="243" t="s">
        <v>672</v>
      </c>
      <c r="F163" s="234" t="s">
        <v>768</v>
      </c>
      <c r="G163" s="93" t="s">
        <v>750</v>
      </c>
      <c r="H163" s="43">
        <v>20000</v>
      </c>
      <c r="BF163" s="225"/>
      <c r="BI163" s="225"/>
    </row>
    <row r="164" spans="4:61" ht="35.1" customHeight="1">
      <c r="D164" s="102" t="s">
        <v>807</v>
      </c>
      <c r="E164" s="243" t="s">
        <v>673</v>
      </c>
      <c r="F164" s="234" t="s">
        <v>768</v>
      </c>
      <c r="G164" s="93" t="s">
        <v>751</v>
      </c>
      <c r="H164" s="43">
        <v>20000</v>
      </c>
      <c r="BF164" s="225"/>
      <c r="BI164" s="225"/>
    </row>
    <row r="165" spans="4:61" ht="35.1" customHeight="1">
      <c r="D165" s="102" t="s">
        <v>807</v>
      </c>
      <c r="E165" s="243" t="s">
        <v>674</v>
      </c>
      <c r="F165" s="234" t="s">
        <v>768</v>
      </c>
      <c r="G165" s="93" t="s">
        <v>752</v>
      </c>
      <c r="H165" s="43">
        <v>20000</v>
      </c>
      <c r="BF165" s="225"/>
      <c r="BI165" s="225"/>
    </row>
    <row r="166" spans="4:61" ht="35.1" customHeight="1">
      <c r="D166" s="102" t="s">
        <v>807</v>
      </c>
      <c r="E166" s="243" t="s">
        <v>675</v>
      </c>
      <c r="F166" s="234" t="s">
        <v>768</v>
      </c>
      <c r="G166" s="93" t="s">
        <v>753</v>
      </c>
      <c r="H166" s="43">
        <v>20000</v>
      </c>
      <c r="BF166" s="225"/>
      <c r="BI166" s="225"/>
    </row>
    <row r="167" spans="4:61" ht="35.1" customHeight="1">
      <c r="D167" s="102" t="s">
        <v>807</v>
      </c>
      <c r="E167" s="243" t="s">
        <v>676</v>
      </c>
      <c r="F167" s="234" t="s">
        <v>768</v>
      </c>
      <c r="G167" s="93" t="s">
        <v>754</v>
      </c>
      <c r="H167" s="43">
        <v>20000</v>
      </c>
      <c r="BF167" s="225"/>
      <c r="BI167" s="225"/>
    </row>
    <row r="168" spans="4:61" ht="35.1" customHeight="1">
      <c r="D168" s="102" t="s">
        <v>807</v>
      </c>
      <c r="E168" s="252" t="s">
        <v>677</v>
      </c>
      <c r="F168" s="234" t="s">
        <v>768</v>
      </c>
      <c r="G168" s="93" t="s">
        <v>755</v>
      </c>
      <c r="H168" s="43">
        <v>20000</v>
      </c>
      <c r="BF168" s="225"/>
      <c r="BI168" s="225"/>
    </row>
    <row r="169" spans="4:61" ht="35.1" customHeight="1">
      <c r="D169" s="102" t="s">
        <v>807</v>
      </c>
      <c r="E169" s="252" t="s">
        <v>678</v>
      </c>
      <c r="F169" s="234" t="s">
        <v>768</v>
      </c>
      <c r="G169" s="93" t="s">
        <v>756</v>
      </c>
      <c r="H169" s="43">
        <v>20000</v>
      </c>
      <c r="BF169" s="225"/>
      <c r="BI169" s="225"/>
    </row>
    <row r="170" spans="4:61" ht="35.1" customHeight="1">
      <c r="D170" s="102" t="s">
        <v>807</v>
      </c>
      <c r="E170" s="253" t="s">
        <v>679</v>
      </c>
      <c r="F170" s="234" t="s">
        <v>768</v>
      </c>
      <c r="G170" s="93" t="s">
        <v>757</v>
      </c>
      <c r="H170" s="43">
        <v>20000</v>
      </c>
      <c r="BF170" s="225"/>
      <c r="BI170" s="225"/>
    </row>
    <row r="171" spans="4:61" ht="35.1" customHeight="1">
      <c r="D171" s="102" t="s">
        <v>807</v>
      </c>
      <c r="E171" s="253" t="s">
        <v>680</v>
      </c>
      <c r="F171" s="234" t="s">
        <v>768</v>
      </c>
      <c r="G171" s="93" t="s">
        <v>758</v>
      </c>
      <c r="H171" s="43">
        <v>20000</v>
      </c>
      <c r="BF171" s="225"/>
      <c r="BI171" s="225"/>
    </row>
    <row r="172" spans="4:61" ht="35.1" customHeight="1">
      <c r="D172" s="102" t="s">
        <v>807</v>
      </c>
      <c r="E172" s="253" t="s">
        <v>681</v>
      </c>
      <c r="F172" s="234" t="s">
        <v>768</v>
      </c>
      <c r="G172" s="93" t="s">
        <v>759</v>
      </c>
      <c r="H172" s="43">
        <v>20000</v>
      </c>
      <c r="BF172" s="225"/>
      <c r="BI172" s="225"/>
    </row>
    <row r="173" spans="4:61" ht="35.1" customHeight="1">
      <c r="D173" s="102" t="s">
        <v>807</v>
      </c>
      <c r="E173" s="254" t="s">
        <v>682</v>
      </c>
      <c r="F173" s="234" t="s">
        <v>768</v>
      </c>
      <c r="G173" s="93" t="s">
        <v>760</v>
      </c>
      <c r="H173" s="43">
        <v>20000</v>
      </c>
      <c r="BF173" s="225"/>
      <c r="BI173" s="225"/>
    </row>
    <row r="174" spans="4:61" ht="35.1" customHeight="1">
      <c r="D174" s="102" t="s">
        <v>807</v>
      </c>
      <c r="E174" s="234" t="s">
        <v>162</v>
      </c>
      <c r="F174" s="253" t="s">
        <v>114</v>
      </c>
      <c r="G174" s="93" t="s">
        <v>761</v>
      </c>
      <c r="H174" s="43">
        <v>20000</v>
      </c>
      <c r="BF174" s="225"/>
      <c r="BI174" s="225"/>
    </row>
    <row r="175" spans="4:61" ht="35.1" customHeight="1">
      <c r="D175" s="102" t="s">
        <v>807</v>
      </c>
      <c r="E175" s="234" t="s">
        <v>163</v>
      </c>
      <c r="F175" s="253" t="s">
        <v>114</v>
      </c>
      <c r="G175" s="93" t="s">
        <v>762</v>
      </c>
      <c r="H175" s="43">
        <v>20000</v>
      </c>
      <c r="BF175" s="225"/>
      <c r="BI175" s="225"/>
    </row>
    <row r="176" spans="4:61" ht="35.1" customHeight="1">
      <c r="D176" s="102" t="s">
        <v>807</v>
      </c>
      <c r="E176" s="234" t="s">
        <v>164</v>
      </c>
      <c r="F176" s="253" t="s">
        <v>114</v>
      </c>
      <c r="G176" s="93" t="s">
        <v>763</v>
      </c>
      <c r="H176" s="43">
        <v>20000</v>
      </c>
      <c r="BF176" s="225"/>
      <c r="BI176" s="225"/>
    </row>
    <row r="177" spans="4:61" ht="35.1" customHeight="1">
      <c r="D177" s="102" t="s">
        <v>807</v>
      </c>
      <c r="E177" s="234" t="s">
        <v>165</v>
      </c>
      <c r="F177" s="253" t="s">
        <v>114</v>
      </c>
      <c r="G177" s="93" t="s">
        <v>764</v>
      </c>
      <c r="H177" s="43">
        <v>20000</v>
      </c>
      <c r="BF177" s="225"/>
      <c r="BI177" s="225"/>
    </row>
    <row r="178" spans="4:61" ht="35.1" customHeight="1">
      <c r="D178" s="102" t="s">
        <v>816</v>
      </c>
      <c r="E178" s="255" t="s">
        <v>623</v>
      </c>
      <c r="F178" s="256" t="s">
        <v>776</v>
      </c>
      <c r="G178" s="106" t="s">
        <v>775</v>
      </c>
      <c r="H178" s="43">
        <v>20000</v>
      </c>
      <c r="BF178" s="225"/>
      <c r="BI178" s="225"/>
    </row>
    <row r="179" spans="4:61" ht="35.1" customHeight="1">
      <c r="D179" s="102" t="s">
        <v>816</v>
      </c>
      <c r="E179" s="255" t="s">
        <v>624</v>
      </c>
      <c r="F179" s="256" t="s">
        <v>289</v>
      </c>
      <c r="G179" s="106" t="s">
        <v>626</v>
      </c>
      <c r="H179" s="43">
        <v>20000</v>
      </c>
      <c r="BF179" s="225"/>
      <c r="BI179" s="225"/>
    </row>
    <row r="180" spans="4:61" ht="35.1" customHeight="1">
      <c r="D180" s="102" t="s">
        <v>816</v>
      </c>
      <c r="E180" s="15" t="s">
        <v>625</v>
      </c>
      <c r="F180" s="256" t="s">
        <v>777</v>
      </c>
      <c r="G180" s="106" t="s">
        <v>627</v>
      </c>
      <c r="H180" s="43">
        <v>20000</v>
      </c>
      <c r="BF180" s="225"/>
      <c r="BI180" s="225"/>
    </row>
    <row r="181" spans="4:61" ht="35.1" customHeight="1">
      <c r="D181" s="102" t="s">
        <v>816</v>
      </c>
      <c r="E181" s="15" t="s">
        <v>291</v>
      </c>
      <c r="F181" s="234" t="s">
        <v>776</v>
      </c>
      <c r="G181" s="106" t="s">
        <v>628</v>
      </c>
      <c r="H181" s="43">
        <v>20000</v>
      </c>
      <c r="BF181" s="225"/>
      <c r="BI181" s="225"/>
    </row>
    <row r="182" spans="4:61" ht="35.1" customHeight="1">
      <c r="D182" s="102" t="s">
        <v>814</v>
      </c>
      <c r="E182" s="255" t="s">
        <v>186</v>
      </c>
      <c r="F182" s="234" t="s">
        <v>187</v>
      </c>
      <c r="G182" s="108" t="s">
        <v>778</v>
      </c>
      <c r="H182" s="43">
        <v>10000</v>
      </c>
      <c r="BF182" s="225"/>
      <c r="BI182" s="225"/>
    </row>
    <row r="183" spans="4:61" ht="35.1" customHeight="1">
      <c r="D183" s="102" t="s">
        <v>814</v>
      </c>
      <c r="E183" s="255" t="s">
        <v>774</v>
      </c>
      <c r="F183" s="234" t="s">
        <v>187</v>
      </c>
      <c r="G183" s="108" t="s">
        <v>779</v>
      </c>
      <c r="H183" s="293">
        <v>10000</v>
      </c>
      <c r="BF183" s="225"/>
      <c r="BI183" s="225"/>
    </row>
    <row r="184" spans="4:61" ht="35.1" customHeight="1">
      <c r="D184" s="281"/>
      <c r="E184" s="282"/>
      <c r="F184" s="282"/>
      <c r="G184" s="283"/>
      <c r="H184" s="294"/>
      <c r="BF184" s="225"/>
      <c r="BI184" s="225"/>
    </row>
    <row r="185" spans="4:61" ht="35.1" customHeight="1">
      <c r="D185" s="281"/>
      <c r="E185" s="284"/>
      <c r="F185" s="167"/>
      <c r="G185" s="283"/>
      <c r="H185" s="294"/>
      <c r="BF185" s="225"/>
      <c r="BI185" s="225"/>
    </row>
    <row r="186" spans="4:61" ht="35.1" customHeight="1">
      <c r="D186" s="281"/>
      <c r="E186" s="285"/>
      <c r="F186" s="167"/>
      <c r="G186" s="283"/>
      <c r="H186" s="294"/>
      <c r="BF186" s="225"/>
      <c r="BI186" s="225"/>
    </row>
    <row r="187" spans="4:61" ht="35.1" customHeight="1">
      <c r="D187" s="281"/>
      <c r="E187" s="285"/>
      <c r="F187" s="167"/>
      <c r="G187" s="283"/>
      <c r="H187" s="294"/>
      <c r="BF187" s="225"/>
      <c r="BI187" s="225"/>
    </row>
    <row r="188" spans="4:61" ht="35.1" customHeight="1">
      <c r="D188" s="281"/>
      <c r="E188" s="284"/>
      <c r="F188" s="167"/>
      <c r="G188" s="283"/>
      <c r="H188" s="294"/>
      <c r="BF188" s="225"/>
      <c r="BI188" s="225"/>
    </row>
    <row r="189" spans="4:61" ht="35.1" customHeight="1">
      <c r="D189" s="281"/>
      <c r="E189" s="284"/>
      <c r="F189" s="167"/>
      <c r="G189" s="283"/>
      <c r="H189" s="294"/>
      <c r="BF189" s="225"/>
      <c r="BI189" s="225"/>
    </row>
    <row r="190" spans="4:61" ht="35.1" customHeight="1">
      <c r="D190" s="281"/>
      <c r="E190" s="284"/>
      <c r="F190" s="167"/>
      <c r="G190" s="283"/>
      <c r="H190" s="294"/>
      <c r="BF190" s="225"/>
      <c r="BI190" s="225"/>
    </row>
    <row r="191" spans="4:61" ht="35.1" customHeight="1">
      <c r="D191" s="281"/>
      <c r="E191" s="284"/>
      <c r="F191" s="167"/>
      <c r="G191" s="283"/>
      <c r="H191" s="294"/>
      <c r="BF191" s="225"/>
      <c r="BI191" s="225"/>
    </row>
    <row r="192" spans="4:61" ht="34.9" customHeight="1">
      <c r="D192" s="281"/>
      <c r="E192" s="284"/>
      <c r="F192" s="167"/>
      <c r="G192" s="283"/>
      <c r="H192" s="294"/>
      <c r="BF192" s="225"/>
      <c r="BI192" s="225"/>
    </row>
    <row r="193" spans="4:61" ht="35.1" customHeight="1">
      <c r="D193" s="281"/>
      <c r="E193" s="284"/>
      <c r="F193" s="167"/>
      <c r="G193" s="283"/>
      <c r="H193" s="294"/>
      <c r="BF193" s="225"/>
      <c r="BI193" s="225"/>
    </row>
    <row r="194" spans="4:61" ht="35.1" customHeight="1">
      <c r="D194" s="281"/>
      <c r="E194" s="167"/>
      <c r="F194" s="167"/>
      <c r="G194" s="283"/>
      <c r="H194" s="294"/>
      <c r="BF194" s="225"/>
      <c r="BI194" s="225"/>
    </row>
    <row r="195" spans="4:61" ht="35.1" customHeight="1">
      <c r="D195" s="281"/>
      <c r="E195" s="167"/>
      <c r="F195" s="167"/>
      <c r="G195" s="283"/>
      <c r="H195" s="294"/>
      <c r="BF195" s="225"/>
      <c r="BI195" s="225"/>
    </row>
    <row r="196" spans="4:61" ht="35.1" customHeight="1">
      <c r="D196" s="281"/>
      <c r="E196" s="167"/>
      <c r="F196" s="167"/>
      <c r="G196" s="283"/>
      <c r="H196" s="294"/>
      <c r="BF196" s="225"/>
      <c r="BI196" s="225"/>
    </row>
    <row r="197" spans="4:61" ht="35.1" customHeight="1">
      <c r="D197" s="281"/>
      <c r="E197" s="167"/>
      <c r="F197" s="167"/>
      <c r="G197" s="283"/>
      <c r="H197" s="294"/>
      <c r="BF197" s="225"/>
      <c r="BI197" s="225"/>
    </row>
    <row r="198" spans="4:61" ht="35.1" customHeight="1">
      <c r="D198" s="281"/>
      <c r="E198" s="167"/>
      <c r="F198" s="167"/>
      <c r="G198" s="283"/>
      <c r="H198" s="294"/>
      <c r="BF198" s="225"/>
      <c r="BI198" s="225"/>
    </row>
    <row r="199" spans="4:61" ht="35.1" customHeight="1">
      <c r="D199" s="281"/>
      <c r="E199" s="167"/>
      <c r="F199" s="167"/>
      <c r="G199" s="283"/>
      <c r="H199" s="294"/>
      <c r="BF199" s="225"/>
      <c r="BI199" s="225"/>
    </row>
    <row r="200" spans="4:61" ht="35.1" customHeight="1">
      <c r="D200" s="281"/>
      <c r="E200" s="167"/>
      <c r="F200" s="167"/>
      <c r="G200" s="283"/>
      <c r="H200" s="294"/>
      <c r="BF200" s="225"/>
      <c r="BI200" s="225"/>
    </row>
    <row r="201" spans="4:61" ht="35.1" customHeight="1">
      <c r="D201" s="281"/>
      <c r="E201" s="167"/>
      <c r="F201" s="167"/>
      <c r="G201" s="283"/>
      <c r="H201" s="294"/>
      <c r="BF201" s="225"/>
      <c r="BI201" s="225"/>
    </row>
    <row r="202" spans="4:61" ht="35.1" customHeight="1">
      <c r="D202" s="281"/>
      <c r="E202" s="167"/>
      <c r="F202" s="167"/>
      <c r="G202" s="283"/>
      <c r="H202" s="294"/>
      <c r="BF202" s="225"/>
      <c r="BI202" s="225"/>
    </row>
    <row r="203" spans="4:61" ht="35.1" customHeight="1">
      <c r="D203" s="281"/>
      <c r="E203" s="167"/>
      <c r="F203" s="167"/>
      <c r="G203" s="283"/>
      <c r="H203" s="294"/>
    </row>
    <row r="204" spans="4:61" ht="35.1" customHeight="1">
      <c r="D204" s="281"/>
      <c r="E204" s="284"/>
      <c r="F204" s="167"/>
      <c r="G204" s="283"/>
      <c r="H204" s="294"/>
    </row>
    <row r="205" spans="4:61" ht="35.1" customHeight="1">
      <c r="D205" s="281"/>
      <c r="E205" s="284"/>
      <c r="F205" s="167"/>
      <c r="G205" s="283"/>
      <c r="H205" s="294"/>
    </row>
    <row r="206" spans="4:61" ht="35.1" customHeight="1">
      <c r="D206" s="281"/>
      <c r="E206" s="284"/>
      <c r="F206" s="167"/>
      <c r="G206" s="283"/>
      <c r="H206" s="294"/>
    </row>
    <row r="207" spans="4:61" ht="35.1" customHeight="1">
      <c r="D207" s="281"/>
      <c r="E207" s="284"/>
      <c r="F207" s="167"/>
      <c r="G207" s="283"/>
      <c r="H207" s="294"/>
    </row>
    <row r="208" spans="4:61" ht="35.1" customHeight="1">
      <c r="D208" s="281"/>
      <c r="E208" s="284"/>
      <c r="F208" s="167"/>
      <c r="G208" s="283"/>
      <c r="H208" s="294"/>
    </row>
    <row r="209" spans="4:8" ht="35.1" customHeight="1">
      <c r="D209" s="281"/>
      <c r="E209" s="284"/>
      <c r="F209" s="167"/>
      <c r="G209" s="283"/>
      <c r="H209" s="294"/>
    </row>
    <row r="210" spans="4:8" ht="35.1" customHeight="1">
      <c r="D210" s="281"/>
      <c r="E210" s="167"/>
      <c r="F210" s="167"/>
      <c r="G210" s="283"/>
      <c r="H210" s="294"/>
    </row>
    <row r="211" spans="4:8" ht="35.1" customHeight="1">
      <c r="D211" s="281"/>
      <c r="E211" s="167"/>
      <c r="F211" s="167"/>
      <c r="G211" s="283"/>
      <c r="H211" s="294"/>
    </row>
    <row r="212" spans="4:8" ht="35.1" customHeight="1">
      <c r="D212" s="281"/>
      <c r="E212" s="167"/>
      <c r="F212" s="167"/>
      <c r="G212" s="283"/>
      <c r="H212" s="294"/>
    </row>
    <row r="213" spans="4:8" ht="35.1" customHeight="1">
      <c r="D213" s="281"/>
      <c r="E213" s="167"/>
      <c r="F213" s="167"/>
      <c r="G213" s="283"/>
      <c r="H213" s="294"/>
    </row>
    <row r="214" spans="4:8" ht="35.1" customHeight="1">
      <c r="D214" s="281"/>
      <c r="E214" s="167"/>
      <c r="F214" s="167"/>
      <c r="G214" s="283"/>
      <c r="H214" s="294"/>
    </row>
    <row r="215" spans="4:8" ht="35.1" customHeight="1">
      <c r="D215" s="281"/>
      <c r="E215" s="167"/>
      <c r="F215" s="167"/>
      <c r="G215" s="283"/>
      <c r="H215" s="294"/>
    </row>
    <row r="216" spans="4:8" ht="35.1" customHeight="1">
      <c r="D216" s="281"/>
      <c r="E216" s="167"/>
      <c r="F216" s="167"/>
      <c r="G216" s="283"/>
      <c r="H216" s="294"/>
    </row>
    <row r="217" spans="4:8" ht="35.1" customHeight="1">
      <c r="D217" s="281"/>
      <c r="E217" s="167"/>
      <c r="F217" s="167"/>
      <c r="G217" s="283"/>
      <c r="H217" s="294"/>
    </row>
    <row r="218" spans="4:8" ht="35.1" customHeight="1">
      <c r="D218" s="281"/>
      <c r="E218" s="167"/>
      <c r="F218" s="167"/>
      <c r="G218" s="283"/>
      <c r="H218" s="294"/>
    </row>
    <row r="219" spans="4:8" ht="35.1" customHeight="1">
      <c r="D219" s="281"/>
      <c r="E219" s="167"/>
      <c r="F219" s="167"/>
      <c r="G219" s="283"/>
      <c r="H219" s="294"/>
    </row>
    <row r="220" spans="4:8" ht="35.1" customHeight="1">
      <c r="D220" s="281"/>
      <c r="E220" s="167"/>
      <c r="F220" s="167"/>
      <c r="G220" s="283"/>
      <c r="H220" s="294"/>
    </row>
    <row r="221" spans="4:8" ht="35.1" customHeight="1">
      <c r="D221" s="281"/>
      <c r="E221" s="167"/>
      <c r="F221" s="167"/>
      <c r="G221" s="283"/>
      <c r="H221" s="294"/>
    </row>
    <row r="222" spans="4:8" ht="35.1" customHeight="1">
      <c r="D222" s="281"/>
      <c r="E222" s="167"/>
      <c r="F222" s="167"/>
      <c r="G222" s="283"/>
      <c r="H222" s="294"/>
    </row>
    <row r="223" spans="4:8" ht="35.1" customHeight="1">
      <c r="D223" s="281"/>
      <c r="E223" s="167"/>
      <c r="F223" s="167"/>
      <c r="G223" s="283"/>
      <c r="H223" s="294"/>
    </row>
    <row r="224" spans="4:8" ht="35.1" customHeight="1">
      <c r="D224" s="281"/>
      <c r="E224" s="167"/>
      <c r="F224" s="167"/>
      <c r="G224" s="283"/>
      <c r="H224" s="294"/>
    </row>
    <row r="225" spans="4:8" ht="35.1" customHeight="1">
      <c r="D225" s="281"/>
      <c r="E225" s="167"/>
      <c r="F225" s="167"/>
      <c r="G225" s="283"/>
      <c r="H225" s="294"/>
    </row>
    <row r="226" spans="4:8" ht="35.1" customHeight="1">
      <c r="D226" s="281"/>
      <c r="E226" s="167"/>
      <c r="F226" s="167"/>
      <c r="G226" s="283"/>
      <c r="H226" s="294"/>
    </row>
    <row r="227" spans="4:8" ht="35.1" customHeight="1">
      <c r="D227" s="281"/>
      <c r="E227" s="167"/>
      <c r="F227" s="167"/>
      <c r="G227" s="283"/>
      <c r="H227" s="294"/>
    </row>
    <row r="228" spans="4:8" ht="35.1" customHeight="1">
      <c r="D228" s="281"/>
      <c r="E228" s="167"/>
      <c r="F228" s="167"/>
      <c r="G228" s="283"/>
      <c r="H228" s="294"/>
    </row>
    <row r="229" spans="4:8" ht="35.1" customHeight="1">
      <c r="D229" s="281"/>
      <c r="E229" s="167"/>
      <c r="F229" s="167"/>
      <c r="G229" s="283"/>
      <c r="H229" s="294"/>
    </row>
    <row r="230" spans="4:8" ht="35.1" customHeight="1">
      <c r="D230" s="281"/>
      <c r="E230" s="167"/>
      <c r="F230" s="167"/>
      <c r="G230" s="283"/>
      <c r="H230" s="294"/>
    </row>
    <row r="231" spans="4:8" ht="35.1" customHeight="1">
      <c r="D231" s="281"/>
      <c r="E231" s="167"/>
      <c r="F231" s="167"/>
      <c r="G231" s="283"/>
      <c r="H231" s="294"/>
    </row>
    <row r="232" spans="4:8" ht="35.1" customHeight="1">
      <c r="D232" s="281"/>
      <c r="E232" s="167"/>
      <c r="F232" s="167"/>
      <c r="G232" s="283"/>
      <c r="H232" s="294"/>
    </row>
    <row r="233" spans="4:8" ht="35.1" customHeight="1">
      <c r="D233" s="281"/>
      <c r="E233" s="167"/>
      <c r="F233" s="167"/>
      <c r="G233" s="283"/>
      <c r="H233" s="294"/>
    </row>
    <row r="234" spans="4:8" ht="35.1" customHeight="1">
      <c r="D234" s="281"/>
      <c r="E234" s="284"/>
      <c r="F234" s="286"/>
      <c r="G234" s="283"/>
      <c r="H234" s="294"/>
    </row>
    <row r="235" spans="4:8" ht="35.1" customHeight="1">
      <c r="D235" s="281"/>
      <c r="E235" s="284"/>
      <c r="F235" s="286"/>
      <c r="G235" s="283"/>
      <c r="H235" s="294"/>
    </row>
    <row r="236" spans="4:8" ht="35.1" customHeight="1">
      <c r="D236" s="281"/>
      <c r="E236" s="284"/>
      <c r="F236" s="286"/>
      <c r="G236" s="283"/>
      <c r="H236" s="294"/>
    </row>
    <row r="237" spans="4:8" ht="35.1" customHeight="1">
      <c r="D237" s="281"/>
      <c r="E237" s="284"/>
      <c r="F237" s="286"/>
      <c r="G237" s="283"/>
      <c r="H237" s="294"/>
    </row>
    <row r="238" spans="4:8" ht="35.1" customHeight="1">
      <c r="D238" s="281"/>
      <c r="E238" s="284"/>
      <c r="F238" s="286"/>
      <c r="G238" s="283"/>
      <c r="H238" s="294"/>
    </row>
    <row r="239" spans="4:8" ht="35.1" customHeight="1">
      <c r="D239" s="281"/>
      <c r="E239" s="284"/>
      <c r="F239" s="286"/>
      <c r="G239" s="283"/>
      <c r="H239" s="294"/>
    </row>
    <row r="240" spans="4:8" ht="35.1" customHeight="1">
      <c r="D240" s="281"/>
      <c r="E240" s="282"/>
      <c r="F240" s="282"/>
      <c r="G240" s="282"/>
      <c r="H240" s="294"/>
    </row>
    <row r="241" spans="4:8" ht="35.1" customHeight="1">
      <c r="D241" s="281"/>
      <c r="E241" s="284"/>
      <c r="F241" s="282"/>
      <c r="G241" s="282"/>
      <c r="H241" s="294"/>
    </row>
    <row r="242" spans="4:8" ht="35.1" customHeight="1">
      <c r="D242" s="281"/>
      <c r="E242" s="167"/>
      <c r="F242" s="284"/>
      <c r="G242" s="284"/>
      <c r="H242" s="294"/>
    </row>
    <row r="243" spans="4:8" ht="35.1" customHeight="1">
      <c r="D243" s="281"/>
      <c r="E243" s="167"/>
      <c r="F243" s="284"/>
      <c r="G243" s="284"/>
      <c r="H243" s="294"/>
    </row>
    <row r="244" spans="4:8" ht="35.1" customHeight="1">
      <c r="D244" s="281"/>
      <c r="E244" s="167"/>
      <c r="F244" s="284"/>
      <c r="G244" s="284"/>
      <c r="H244" s="294"/>
    </row>
    <row r="245" spans="4:8" ht="35.1" customHeight="1">
      <c r="D245" s="281"/>
      <c r="E245" s="167"/>
      <c r="F245" s="284"/>
      <c r="G245" s="284"/>
      <c r="H245" s="294"/>
    </row>
    <row r="246" spans="4:8" ht="35.1" customHeight="1">
      <c r="D246" s="281"/>
      <c r="E246" s="167"/>
      <c r="F246" s="284"/>
      <c r="G246" s="284"/>
      <c r="H246" s="294"/>
    </row>
    <row r="247" spans="4:8" ht="35.1" customHeight="1">
      <c r="D247" s="281"/>
      <c r="E247" s="167"/>
      <c r="F247" s="284"/>
      <c r="G247" s="284"/>
      <c r="H247" s="294"/>
    </row>
    <row r="248" spans="4:8" ht="35.1" customHeight="1">
      <c r="D248" s="281"/>
      <c r="E248" s="167"/>
      <c r="F248" s="284"/>
      <c r="G248" s="284"/>
      <c r="H248" s="294"/>
    </row>
    <row r="249" spans="4:8" ht="35.1" customHeight="1">
      <c r="D249" s="281"/>
      <c r="E249" s="167"/>
      <c r="F249" s="284"/>
      <c r="G249" s="284"/>
      <c r="H249" s="294"/>
    </row>
    <row r="250" spans="4:8" ht="35.1" customHeight="1">
      <c r="D250" s="281"/>
      <c r="E250" s="167"/>
      <c r="F250" s="284"/>
      <c r="G250" s="284"/>
      <c r="H250" s="294"/>
    </row>
    <row r="251" spans="4:8" ht="35.1" customHeight="1">
      <c r="D251" s="281"/>
      <c r="E251" s="167"/>
      <c r="F251" s="167"/>
      <c r="G251" s="284"/>
      <c r="H251" s="294"/>
    </row>
    <row r="252" spans="4:8" ht="35.1" customHeight="1">
      <c r="D252" s="281"/>
      <c r="E252" s="167"/>
      <c r="F252" s="167"/>
      <c r="G252" s="284"/>
      <c r="H252" s="294"/>
    </row>
    <row r="253" spans="4:8" ht="35.1" customHeight="1">
      <c r="D253" s="281"/>
      <c r="E253" s="167"/>
      <c r="F253" s="167"/>
      <c r="G253" s="284"/>
      <c r="H253" s="294"/>
    </row>
    <row r="254" spans="4:8" ht="35.1" customHeight="1">
      <c r="D254" s="281"/>
      <c r="E254" s="167"/>
      <c r="F254" s="167"/>
      <c r="G254" s="284"/>
      <c r="H254" s="294"/>
    </row>
    <row r="255" spans="4:8" ht="35.1" customHeight="1">
      <c r="D255" s="281"/>
      <c r="E255" s="167"/>
      <c r="F255" s="167"/>
      <c r="G255" s="284"/>
      <c r="H255" s="294"/>
    </row>
    <row r="256" spans="4:8" ht="35.1" customHeight="1">
      <c r="D256" s="281"/>
      <c r="E256" s="167"/>
      <c r="F256" s="167"/>
      <c r="G256" s="284"/>
      <c r="H256" s="294"/>
    </row>
    <row r="257" spans="4:8" ht="35.1" customHeight="1">
      <c r="D257" s="281"/>
      <c r="E257" s="167"/>
      <c r="F257" s="167"/>
      <c r="G257" s="284"/>
      <c r="H257" s="294"/>
    </row>
    <row r="258" spans="4:8" ht="35.1" customHeight="1">
      <c r="D258" s="281"/>
      <c r="E258" s="167"/>
      <c r="F258" s="167"/>
      <c r="G258" s="284"/>
      <c r="H258" s="294"/>
    </row>
    <row r="259" spans="4:8" ht="35.1" customHeight="1">
      <c r="D259" s="281"/>
      <c r="E259" s="167"/>
      <c r="F259" s="167"/>
      <c r="G259" s="284"/>
      <c r="H259" s="294"/>
    </row>
    <row r="260" spans="4:8" ht="35.1" customHeight="1">
      <c r="D260" s="281"/>
      <c r="E260" s="167"/>
      <c r="F260" s="167"/>
      <c r="G260" s="284"/>
      <c r="H260" s="294"/>
    </row>
    <row r="261" spans="4:8" ht="35.1" customHeight="1">
      <c r="D261" s="281"/>
      <c r="E261" s="167"/>
      <c r="F261" s="167"/>
      <c r="G261" s="284"/>
      <c r="H261" s="294"/>
    </row>
    <row r="262" spans="4:8" ht="35.1" customHeight="1">
      <c r="D262" s="281"/>
      <c r="E262" s="167"/>
      <c r="F262" s="167"/>
      <c r="G262" s="284"/>
      <c r="H262" s="294"/>
    </row>
    <row r="263" spans="4:8" ht="35.1" customHeight="1">
      <c r="D263" s="281"/>
      <c r="E263" s="167"/>
      <c r="F263" s="167"/>
      <c r="G263" s="284"/>
      <c r="H263" s="294"/>
    </row>
    <row r="264" spans="4:8" ht="35.1" customHeight="1">
      <c r="D264" s="281"/>
      <c r="E264" s="167"/>
      <c r="F264" s="167"/>
      <c r="G264" s="284"/>
      <c r="H264" s="294"/>
    </row>
    <row r="265" spans="4:8" ht="35.1" customHeight="1">
      <c r="D265" s="281"/>
      <c r="E265" s="167"/>
      <c r="F265" s="167"/>
      <c r="G265" s="284"/>
      <c r="H265" s="294"/>
    </row>
    <row r="266" spans="4:8" ht="35.1" customHeight="1">
      <c r="D266" s="281"/>
      <c r="E266" s="167"/>
      <c r="F266" s="167"/>
      <c r="G266" s="284"/>
      <c r="H266" s="294"/>
    </row>
    <row r="267" spans="4:8" ht="35.1" customHeight="1">
      <c r="D267" s="281"/>
      <c r="E267" s="167"/>
      <c r="F267" s="167"/>
      <c r="G267" s="284"/>
      <c r="H267" s="294"/>
    </row>
    <row r="268" spans="4:8" ht="35.1" customHeight="1">
      <c r="D268" s="281"/>
      <c r="E268" s="167"/>
      <c r="F268" s="167"/>
      <c r="G268" s="284"/>
      <c r="H268" s="294"/>
    </row>
    <row r="269" spans="4:8" ht="35.1" customHeight="1">
      <c r="D269" s="281"/>
      <c r="E269" s="287"/>
      <c r="F269" s="167"/>
      <c r="G269" s="284"/>
      <c r="H269" s="294"/>
    </row>
    <row r="270" spans="4:8" ht="35.1" customHeight="1">
      <c r="D270" s="281"/>
      <c r="E270" s="287"/>
      <c r="F270" s="167"/>
      <c r="G270" s="284"/>
      <c r="H270" s="294"/>
    </row>
    <row r="271" spans="4:8" ht="35.1" customHeight="1">
      <c r="D271" s="281"/>
      <c r="E271" s="287"/>
      <c r="F271" s="167"/>
      <c r="G271" s="284"/>
      <c r="H271" s="294"/>
    </row>
    <row r="272" spans="4:8" ht="35.1" customHeight="1">
      <c r="D272" s="281"/>
      <c r="E272" s="287"/>
      <c r="F272" s="167"/>
      <c r="G272" s="284"/>
      <c r="H272" s="294"/>
    </row>
    <row r="273" spans="4:8" ht="35.1" customHeight="1">
      <c r="D273" s="281"/>
      <c r="E273" s="287"/>
      <c r="F273" s="167"/>
      <c r="G273" s="284"/>
      <c r="H273" s="294"/>
    </row>
    <row r="274" spans="4:8" ht="35.1" customHeight="1">
      <c r="D274" s="281"/>
      <c r="E274" s="287"/>
      <c r="F274" s="167"/>
      <c r="G274" s="284"/>
      <c r="H274" s="294"/>
    </row>
    <row r="275" spans="4:8" ht="35.1" customHeight="1">
      <c r="D275" s="281"/>
      <c r="E275" s="287"/>
      <c r="F275" s="167"/>
      <c r="G275" s="284"/>
      <c r="H275" s="294"/>
    </row>
    <row r="276" spans="4:8" ht="35.1" customHeight="1">
      <c r="D276" s="281"/>
      <c r="E276" s="287"/>
      <c r="F276" s="167"/>
      <c r="G276" s="284"/>
      <c r="H276" s="294"/>
    </row>
    <row r="277" spans="4:8" ht="35.1" customHeight="1">
      <c r="D277" s="281"/>
      <c r="E277" s="287"/>
      <c r="F277" s="167"/>
      <c r="G277" s="284"/>
      <c r="H277" s="294"/>
    </row>
    <row r="278" spans="4:8" ht="35.1" customHeight="1">
      <c r="D278" s="281"/>
      <c r="E278" s="287"/>
      <c r="F278" s="167"/>
      <c r="G278" s="284"/>
      <c r="H278" s="294"/>
    </row>
    <row r="279" spans="4:8" ht="35.1" customHeight="1">
      <c r="D279" s="281"/>
      <c r="E279" s="287"/>
      <c r="F279" s="167"/>
      <c r="G279" s="284"/>
      <c r="H279" s="294"/>
    </row>
    <row r="280" spans="4:8" ht="35.1" customHeight="1">
      <c r="D280" s="281"/>
      <c r="E280" s="287"/>
      <c r="F280" s="167"/>
      <c r="G280" s="284"/>
      <c r="H280" s="294"/>
    </row>
    <row r="281" spans="4:8" ht="35.1" customHeight="1">
      <c r="D281" s="281"/>
      <c r="E281" s="287"/>
      <c r="F281" s="167"/>
      <c r="G281" s="284"/>
      <c r="H281" s="294"/>
    </row>
    <row r="282" spans="4:8" ht="35.1" customHeight="1">
      <c r="D282" s="281"/>
      <c r="E282" s="287"/>
      <c r="F282" s="167"/>
      <c r="G282" s="284"/>
      <c r="H282" s="294"/>
    </row>
    <row r="283" spans="4:8" ht="35.1" customHeight="1">
      <c r="D283" s="281"/>
      <c r="E283" s="287"/>
      <c r="F283" s="167"/>
      <c r="G283" s="284"/>
      <c r="H283" s="294"/>
    </row>
    <row r="284" spans="4:8" ht="35.1" customHeight="1">
      <c r="D284" s="281"/>
      <c r="E284" s="287"/>
      <c r="F284" s="167"/>
      <c r="G284" s="284"/>
      <c r="H284" s="294"/>
    </row>
    <row r="285" spans="4:8" ht="35.1" customHeight="1">
      <c r="D285" s="281"/>
      <c r="E285" s="287"/>
      <c r="F285" s="167"/>
      <c r="G285" s="284"/>
      <c r="H285" s="294"/>
    </row>
    <row r="286" spans="4:8" ht="35.1" customHeight="1">
      <c r="D286" s="281"/>
      <c r="E286" s="287"/>
      <c r="F286" s="167"/>
      <c r="G286" s="284"/>
      <c r="H286" s="294"/>
    </row>
    <row r="287" spans="4:8" ht="35.1" customHeight="1">
      <c r="D287" s="281"/>
      <c r="E287" s="287"/>
      <c r="F287" s="167"/>
      <c r="G287" s="284"/>
      <c r="H287" s="294"/>
    </row>
    <row r="288" spans="4:8" ht="35.1" customHeight="1">
      <c r="D288" s="281"/>
      <c r="E288" s="287"/>
      <c r="F288" s="167"/>
      <c r="G288" s="284"/>
      <c r="H288" s="294"/>
    </row>
    <row r="289" spans="4:8" ht="35.1" customHeight="1">
      <c r="D289" s="281"/>
      <c r="E289" s="287"/>
      <c r="F289" s="167"/>
      <c r="G289" s="284"/>
      <c r="H289" s="294"/>
    </row>
    <row r="290" spans="4:8" ht="35.1" customHeight="1">
      <c r="D290" s="281"/>
      <c r="E290" s="287"/>
      <c r="F290" s="167"/>
      <c r="G290" s="284"/>
      <c r="H290" s="294"/>
    </row>
    <row r="291" spans="4:8" ht="35.1" customHeight="1">
      <c r="D291" s="281"/>
      <c r="E291" s="287"/>
      <c r="F291" s="167"/>
      <c r="G291" s="284"/>
      <c r="H291" s="294"/>
    </row>
    <row r="292" spans="4:8" ht="35.1" customHeight="1">
      <c r="D292" s="281"/>
      <c r="E292" s="287"/>
      <c r="F292" s="167"/>
      <c r="G292" s="284"/>
      <c r="H292" s="294"/>
    </row>
    <row r="293" spans="4:8" ht="35.1" customHeight="1">
      <c r="D293" s="281"/>
      <c r="E293" s="288"/>
      <c r="F293" s="167"/>
      <c r="G293" s="284"/>
      <c r="H293" s="294"/>
    </row>
    <row r="294" spans="4:8" ht="35.1" customHeight="1">
      <c r="D294" s="281"/>
      <c r="E294" s="288"/>
      <c r="F294" s="167"/>
      <c r="G294" s="284"/>
      <c r="H294" s="294"/>
    </row>
    <row r="295" spans="4:8" ht="35.1" customHeight="1">
      <c r="D295" s="281"/>
      <c r="E295" s="286"/>
      <c r="F295" s="167"/>
      <c r="G295" s="284"/>
      <c r="H295" s="294"/>
    </row>
    <row r="296" spans="4:8" ht="35.1" customHeight="1">
      <c r="D296" s="281"/>
      <c r="E296" s="286"/>
      <c r="F296" s="167"/>
      <c r="G296" s="284"/>
      <c r="H296" s="294"/>
    </row>
    <row r="297" spans="4:8" ht="35.1" customHeight="1">
      <c r="D297" s="281"/>
      <c r="E297" s="286"/>
      <c r="F297" s="167"/>
      <c r="G297" s="284"/>
      <c r="H297" s="294"/>
    </row>
    <row r="298" spans="4:8" ht="35.1" customHeight="1">
      <c r="D298" s="281"/>
      <c r="E298" s="286"/>
      <c r="F298" s="167"/>
      <c r="G298" s="284"/>
      <c r="H298" s="294"/>
    </row>
    <row r="299" spans="4:8" ht="35.1" customHeight="1">
      <c r="D299" s="281"/>
      <c r="E299" s="167"/>
      <c r="F299" s="286"/>
      <c r="G299" s="284"/>
      <c r="H299" s="294"/>
    </row>
    <row r="300" spans="4:8" ht="35.1" customHeight="1">
      <c r="D300" s="281"/>
      <c r="E300" s="167"/>
      <c r="F300" s="286"/>
      <c r="G300" s="284"/>
      <c r="H300" s="294"/>
    </row>
    <row r="301" spans="4:8" ht="35.1" customHeight="1">
      <c r="D301" s="281"/>
      <c r="E301" s="167"/>
      <c r="F301" s="286"/>
      <c r="G301" s="284"/>
      <c r="H301" s="294"/>
    </row>
    <row r="302" spans="4:8" ht="35.1" customHeight="1">
      <c r="D302" s="281"/>
      <c r="E302" s="167"/>
      <c r="F302" s="286"/>
      <c r="G302" s="284"/>
      <c r="H302" s="294"/>
    </row>
    <row r="303" spans="4:8" ht="35.1" customHeight="1">
      <c r="D303" s="281"/>
      <c r="E303" s="287"/>
      <c r="F303" s="287"/>
      <c r="G303" s="282"/>
      <c r="H303" s="294"/>
    </row>
    <row r="304" spans="4:8" ht="35.1" customHeight="1">
      <c r="D304" s="281"/>
      <c r="E304" s="167"/>
      <c r="F304" s="287"/>
      <c r="G304" s="282"/>
      <c r="H304" s="294"/>
    </row>
    <row r="305" spans="4:8" ht="35.1" customHeight="1">
      <c r="D305" s="281"/>
      <c r="E305" s="167"/>
      <c r="F305" s="287"/>
      <c r="G305" s="282"/>
      <c r="H305" s="294"/>
    </row>
    <row r="306" spans="4:8" ht="35.1" customHeight="1">
      <c r="D306" s="281"/>
      <c r="E306" s="167"/>
      <c r="F306" s="167"/>
      <c r="G306" s="284"/>
      <c r="H306" s="294"/>
    </row>
    <row r="307" spans="4:8" ht="35.1" customHeight="1">
      <c r="D307" s="281"/>
      <c r="E307" s="167"/>
      <c r="F307" s="167"/>
      <c r="G307" s="284"/>
      <c r="H307" s="294"/>
    </row>
    <row r="308" spans="4:8" ht="35.1" customHeight="1">
      <c r="D308" s="281"/>
      <c r="E308" s="167"/>
      <c r="F308" s="167"/>
      <c r="G308" s="284"/>
      <c r="H308" s="294"/>
    </row>
    <row r="309" spans="4:8" ht="35.1" customHeight="1">
      <c r="D309" s="281"/>
      <c r="E309" s="287"/>
      <c r="F309" s="287"/>
      <c r="G309" s="284"/>
      <c r="H309" s="294"/>
    </row>
    <row r="310" spans="4:8" ht="35.1" customHeight="1">
      <c r="D310" s="281"/>
      <c r="E310" s="287"/>
      <c r="F310" s="287"/>
      <c r="G310" s="284"/>
      <c r="H310" s="294"/>
    </row>
    <row r="311" spans="4:8" ht="35.1" customHeight="1">
      <c r="D311" s="281"/>
      <c r="E311" s="167"/>
      <c r="F311" s="167"/>
      <c r="G311" s="284"/>
      <c r="H311" s="294"/>
    </row>
    <row r="312" spans="4:8" ht="35.1" customHeight="1">
      <c r="D312" s="281"/>
      <c r="E312" s="167"/>
      <c r="F312" s="167"/>
      <c r="G312" s="284"/>
      <c r="H312" s="294"/>
    </row>
    <row r="313" spans="4:8" ht="35.1" customHeight="1">
      <c r="D313" s="281"/>
      <c r="E313" s="167"/>
      <c r="F313" s="167"/>
      <c r="G313" s="284"/>
      <c r="H313" s="294"/>
    </row>
    <row r="314" spans="4:8" ht="35.1" customHeight="1">
      <c r="D314" s="281"/>
      <c r="E314" s="167"/>
      <c r="F314" s="167"/>
      <c r="G314" s="284"/>
      <c r="H314" s="294"/>
    </row>
    <row r="315" spans="4:8" ht="35.1" customHeight="1">
      <c r="D315" s="281"/>
      <c r="E315" s="167"/>
      <c r="F315" s="167"/>
      <c r="G315" s="284"/>
      <c r="H315" s="294"/>
    </row>
    <row r="316" spans="4:8" ht="35.1" customHeight="1">
      <c r="D316" s="281"/>
      <c r="E316" s="167"/>
      <c r="F316" s="167"/>
      <c r="G316" s="284"/>
      <c r="H316" s="294"/>
    </row>
    <row r="317" spans="4:8" ht="35.1" customHeight="1">
      <c r="D317" s="281"/>
      <c r="E317" s="167"/>
      <c r="F317" s="167"/>
      <c r="G317" s="284"/>
      <c r="H317" s="294"/>
    </row>
    <row r="318" spans="4:8" ht="35.1" customHeight="1">
      <c r="D318" s="281"/>
      <c r="E318" s="167"/>
      <c r="F318" s="167"/>
      <c r="G318" s="284"/>
      <c r="H318" s="294"/>
    </row>
    <row r="319" spans="4:8" ht="35.1" customHeight="1">
      <c r="D319" s="281"/>
      <c r="E319" s="167"/>
      <c r="F319" s="167"/>
      <c r="G319" s="284"/>
      <c r="H319" s="294"/>
    </row>
    <row r="320" spans="4:8" ht="35.1" customHeight="1">
      <c r="D320" s="281"/>
      <c r="E320" s="167"/>
      <c r="F320" s="167"/>
      <c r="G320" s="284"/>
      <c r="H320" s="294"/>
    </row>
    <row r="321" spans="4:8" ht="35.1" customHeight="1">
      <c r="D321" s="281"/>
      <c r="E321" s="167"/>
      <c r="F321" s="167"/>
      <c r="G321" s="284"/>
      <c r="H321" s="294"/>
    </row>
    <row r="322" spans="4:8" ht="35.1" customHeight="1">
      <c r="D322" s="281"/>
      <c r="E322" s="167"/>
      <c r="F322" s="167"/>
      <c r="G322" s="284"/>
      <c r="H322" s="294"/>
    </row>
    <row r="323" spans="4:8" ht="35.1" customHeight="1">
      <c r="D323" s="281"/>
      <c r="E323" s="167"/>
      <c r="F323" s="167"/>
      <c r="G323" s="284"/>
      <c r="H323" s="294"/>
    </row>
    <row r="324" spans="4:8" ht="35.1" customHeight="1">
      <c r="D324" s="281"/>
      <c r="E324" s="167"/>
      <c r="F324" s="167"/>
      <c r="G324" s="284"/>
      <c r="H324" s="294"/>
    </row>
    <row r="325" spans="4:8" ht="35.1" customHeight="1">
      <c r="D325" s="281"/>
      <c r="E325" s="167"/>
      <c r="F325" s="167"/>
      <c r="G325" s="284"/>
      <c r="H325" s="294"/>
    </row>
    <row r="326" spans="4:8" ht="35.1" customHeight="1">
      <c r="D326" s="281"/>
      <c r="E326" s="167"/>
      <c r="F326" s="167"/>
      <c r="G326" s="284"/>
      <c r="H326" s="294"/>
    </row>
    <row r="327" spans="4:8" ht="35.1" customHeight="1">
      <c r="D327" s="281"/>
      <c r="E327" s="167"/>
      <c r="F327" s="167"/>
      <c r="G327" s="284"/>
      <c r="H327" s="294"/>
    </row>
    <row r="328" spans="4:8" ht="35.1" customHeight="1">
      <c r="D328" s="281"/>
      <c r="E328" s="167"/>
      <c r="F328" s="167"/>
      <c r="G328" s="284"/>
      <c r="H328" s="294"/>
    </row>
    <row r="329" spans="4:8" ht="35.1" customHeight="1">
      <c r="D329" s="281"/>
      <c r="E329" s="167"/>
      <c r="F329" s="167"/>
      <c r="G329" s="284"/>
      <c r="H329" s="294"/>
    </row>
    <row r="330" spans="4:8" ht="35.1" customHeight="1">
      <c r="D330" s="281"/>
      <c r="E330" s="167"/>
      <c r="F330" s="167"/>
      <c r="G330" s="284"/>
      <c r="H330" s="294"/>
    </row>
    <row r="331" spans="4:8" ht="35.1" customHeight="1">
      <c r="D331" s="281"/>
      <c r="E331" s="167"/>
      <c r="F331" s="167"/>
      <c r="G331" s="284"/>
      <c r="H331" s="294"/>
    </row>
    <row r="332" spans="4:8" ht="35.1" customHeight="1">
      <c r="D332" s="281"/>
      <c r="E332" s="167"/>
      <c r="F332" s="167"/>
      <c r="G332" s="284"/>
      <c r="H332" s="294"/>
    </row>
    <row r="333" spans="4:8" ht="35.1" customHeight="1">
      <c r="D333" s="281"/>
      <c r="E333" s="167"/>
      <c r="F333" s="167"/>
      <c r="G333" s="284"/>
      <c r="H333" s="294"/>
    </row>
    <row r="334" spans="4:8" ht="35.1" customHeight="1">
      <c r="D334" s="281"/>
      <c r="E334" s="167"/>
      <c r="F334" s="167"/>
      <c r="G334" s="284"/>
      <c r="H334" s="294"/>
    </row>
    <row r="335" spans="4:8" ht="35.1" customHeight="1">
      <c r="D335" s="281"/>
      <c r="E335" s="167"/>
      <c r="F335" s="167"/>
      <c r="G335" s="284"/>
      <c r="H335" s="294"/>
    </row>
    <row r="336" spans="4:8" ht="35.1" customHeight="1">
      <c r="D336" s="281"/>
      <c r="E336" s="167"/>
      <c r="F336" s="167"/>
      <c r="G336" s="284"/>
      <c r="H336" s="294"/>
    </row>
    <row r="337" spans="4:8" ht="35.1" customHeight="1">
      <c r="D337" s="281"/>
      <c r="E337" s="167"/>
      <c r="F337" s="167"/>
      <c r="G337" s="284"/>
      <c r="H337" s="294"/>
    </row>
    <row r="338" spans="4:8" ht="35.1" customHeight="1">
      <c r="D338" s="281"/>
      <c r="E338" s="167"/>
      <c r="F338" s="286"/>
      <c r="G338" s="284"/>
      <c r="H338" s="294"/>
    </row>
    <row r="339" spans="4:8" ht="35.1" customHeight="1">
      <c r="D339" s="281"/>
      <c r="E339" s="167"/>
      <c r="F339" s="167"/>
      <c r="G339" s="284"/>
      <c r="H339" s="294"/>
    </row>
    <row r="340" spans="4:8" ht="35.1" customHeight="1">
      <c r="D340" s="281"/>
      <c r="E340" s="287"/>
      <c r="F340" s="167"/>
      <c r="G340" s="284"/>
      <c r="H340" s="294"/>
    </row>
    <row r="341" spans="4:8" ht="35.1" customHeight="1">
      <c r="D341" s="281"/>
      <c r="E341" s="287"/>
      <c r="F341" s="167"/>
      <c r="G341" s="284"/>
      <c r="H341" s="294"/>
    </row>
    <row r="342" spans="4:8" ht="35.1" customHeight="1">
      <c r="D342" s="281"/>
      <c r="E342" s="167"/>
      <c r="F342" s="167"/>
      <c r="G342" s="284"/>
      <c r="H342" s="294"/>
    </row>
    <row r="343" spans="4:8" ht="35.1" customHeight="1">
      <c r="D343" s="281"/>
      <c r="E343" s="167"/>
      <c r="F343" s="167"/>
      <c r="G343" s="284"/>
      <c r="H343" s="294"/>
    </row>
    <row r="344" spans="4:8" ht="35.1" customHeight="1">
      <c r="D344" s="281"/>
      <c r="E344" s="167"/>
      <c r="F344" s="167"/>
      <c r="G344" s="284"/>
      <c r="H344" s="294"/>
    </row>
    <row r="345" spans="4:8" ht="35.1" customHeight="1">
      <c r="D345" s="281"/>
      <c r="E345" s="167"/>
      <c r="F345" s="167"/>
      <c r="G345" s="284"/>
      <c r="H345" s="294"/>
    </row>
    <row r="346" spans="4:8" ht="35.1" customHeight="1">
      <c r="D346" s="281"/>
      <c r="E346" s="167"/>
      <c r="F346" s="167"/>
      <c r="G346" s="284"/>
      <c r="H346" s="294"/>
    </row>
    <row r="347" spans="4:8" ht="35.1" customHeight="1">
      <c r="D347" s="281"/>
      <c r="E347" s="167"/>
      <c r="F347" s="167"/>
      <c r="G347" s="284"/>
      <c r="H347" s="294"/>
    </row>
    <row r="348" spans="4:8" ht="35.1" customHeight="1">
      <c r="D348" s="281"/>
      <c r="E348" s="167"/>
      <c r="F348" s="167"/>
      <c r="G348" s="284"/>
      <c r="H348" s="294"/>
    </row>
    <row r="349" spans="4:8" ht="35.1" customHeight="1">
      <c r="D349" s="281"/>
      <c r="E349" s="167"/>
      <c r="F349" s="167"/>
      <c r="G349" s="284"/>
      <c r="H349" s="294"/>
    </row>
    <row r="350" spans="4:8" ht="35.1" customHeight="1">
      <c r="D350" s="281"/>
      <c r="E350" s="289"/>
      <c r="F350" s="167"/>
      <c r="G350" s="290"/>
      <c r="H350" s="294"/>
    </row>
    <row r="351" spans="4:8" ht="35.1" customHeight="1">
      <c r="D351" s="281"/>
      <c r="E351" s="289"/>
      <c r="F351" s="167"/>
      <c r="G351" s="290"/>
      <c r="H351" s="294"/>
    </row>
    <row r="352" spans="4:8" ht="35.1" customHeight="1">
      <c r="D352" s="281"/>
      <c r="E352" s="17"/>
      <c r="F352" s="167"/>
      <c r="G352" s="290"/>
      <c r="H352" s="294"/>
    </row>
    <row r="353" spans="4:8" ht="35.1" customHeight="1">
      <c r="D353" s="281"/>
      <c r="E353" s="17"/>
      <c r="F353" s="167"/>
      <c r="G353" s="290"/>
      <c r="H353" s="294"/>
    </row>
    <row r="354" spans="4:8" ht="35.1" customHeight="1">
      <c r="D354" s="281"/>
      <c r="E354" s="289"/>
      <c r="F354" s="167"/>
      <c r="G354" s="247"/>
      <c r="H354" s="294"/>
    </row>
    <row r="355" spans="4:8" ht="35.1" customHeight="1">
      <c r="D355" s="281"/>
      <c r="E355" s="289"/>
      <c r="F355" s="167"/>
      <c r="G355" s="247"/>
      <c r="H355" s="294"/>
    </row>
  </sheetData>
  <sheetProtection selectLockedCells="1"/>
  <mergeCells count="12">
    <mergeCell ref="BA2:BD2"/>
    <mergeCell ref="BF2:BI2"/>
    <mergeCell ref="AH2:AK2"/>
    <mergeCell ref="AL2:AO2"/>
    <mergeCell ref="AV2:AY2"/>
    <mergeCell ref="AQ2:AT2"/>
    <mergeCell ref="J2:M2"/>
    <mergeCell ref="N2:Q2"/>
    <mergeCell ref="V2:Y2"/>
    <mergeCell ref="AD2:AG2"/>
    <mergeCell ref="R2:U2"/>
    <mergeCell ref="Z2:AC2"/>
  </mergeCells>
  <phoneticPr fontId="25"/>
  <conditionalFormatting sqref="E3:E10">
    <cfRule type="cellIs" dxfId="79" priority="57" operator="equal">
      <formula>""</formula>
    </cfRule>
  </conditionalFormatting>
  <conditionalFormatting sqref="E13:E14">
    <cfRule type="cellIs" dxfId="78" priority="59" operator="equal">
      <formula>""</formula>
    </cfRule>
  </conditionalFormatting>
  <conditionalFormatting sqref="E63:E65">
    <cfRule type="cellIs" dxfId="77" priority="54" operator="equal">
      <formula>""</formula>
    </cfRule>
  </conditionalFormatting>
  <conditionalFormatting sqref="E72:E81">
    <cfRule type="cellIs" dxfId="76" priority="86" operator="equal">
      <formula>""</formula>
    </cfRule>
  </conditionalFormatting>
  <conditionalFormatting sqref="E84">
    <cfRule type="cellIs" dxfId="75" priority="50" operator="equal">
      <formula>""</formula>
    </cfRule>
  </conditionalFormatting>
  <conditionalFormatting sqref="E168:E173">
    <cfRule type="cellIs" dxfId="74" priority="41" operator="equal">
      <formula>""</formula>
    </cfRule>
  </conditionalFormatting>
  <conditionalFormatting sqref="E176:E177">
    <cfRule type="cellIs" dxfId="73" priority="42" operator="equal">
      <formula>""</formula>
    </cfRule>
  </conditionalFormatting>
  <conditionalFormatting sqref="E181:E182">
    <cfRule type="cellIs" dxfId="72" priority="31" operator="equal">
      <formula>""</formula>
    </cfRule>
  </conditionalFormatting>
  <conditionalFormatting sqref="E293:E298">
    <cfRule type="cellIs" dxfId="71" priority="73" operator="equal">
      <formula>""</formula>
    </cfRule>
  </conditionalFormatting>
  <conditionalFormatting sqref="E301:E306">
    <cfRule type="cellIs" dxfId="70" priority="80" operator="equal">
      <formula>""</formula>
    </cfRule>
  </conditionalFormatting>
  <conditionalFormatting sqref="E339:E341">
    <cfRule type="duplicateValues" dxfId="69" priority="70"/>
  </conditionalFormatting>
  <conditionalFormatting sqref="E344:E349">
    <cfRule type="duplicateValues" dxfId="68" priority="77"/>
  </conditionalFormatting>
  <conditionalFormatting sqref="E353:E354">
    <cfRule type="cellIs" dxfId="67" priority="68" operator="equal">
      <formula>""</formula>
    </cfRule>
  </conditionalFormatting>
  <conditionalFormatting sqref="E356:E1048576 E1:E2">
    <cfRule type="duplicateValues" dxfId="66" priority="87"/>
  </conditionalFormatting>
  <conditionalFormatting sqref="E178:G179">
    <cfRule type="cellIs" dxfId="65" priority="35" operator="equal">
      <formula>""</formula>
    </cfRule>
  </conditionalFormatting>
  <conditionalFormatting sqref="E350:G351">
    <cfRule type="cellIs" dxfId="64" priority="65" operator="equal">
      <formula>""</formula>
    </cfRule>
  </conditionalFormatting>
  <conditionalFormatting sqref="F53:F58">
    <cfRule type="cellIs" dxfId="63" priority="56" operator="equal">
      <formula>""</formula>
    </cfRule>
  </conditionalFormatting>
  <conditionalFormatting sqref="F82:F83">
    <cfRule type="cellIs" dxfId="62" priority="85" operator="equal">
      <formula>""</formula>
    </cfRule>
  </conditionalFormatting>
  <conditionalFormatting sqref="F85:F88">
    <cfRule type="cellIs" dxfId="61" priority="49" operator="equal">
      <formula>""</formula>
    </cfRule>
  </conditionalFormatting>
  <conditionalFormatting sqref="F116:F122">
    <cfRule type="cellIs" dxfId="60" priority="43" operator="equal">
      <formula>""</formula>
    </cfRule>
  </conditionalFormatting>
  <conditionalFormatting sqref="F174:F177">
    <cfRule type="cellIs" dxfId="59" priority="40" operator="equal">
      <formula>""</formula>
    </cfRule>
  </conditionalFormatting>
  <conditionalFormatting sqref="F234:F239">
    <cfRule type="cellIs" dxfId="58" priority="74" operator="equal">
      <formula>""</formula>
    </cfRule>
  </conditionalFormatting>
  <conditionalFormatting sqref="F242:F247">
    <cfRule type="cellIs" dxfId="57" priority="82" operator="equal">
      <formula>""</formula>
    </cfRule>
  </conditionalFormatting>
  <conditionalFormatting sqref="F299:F302">
    <cfRule type="cellIs" dxfId="56" priority="72" operator="equal">
      <formula>""</formula>
    </cfRule>
  </conditionalFormatting>
  <conditionalFormatting sqref="F307:F310">
    <cfRule type="cellIs" dxfId="55" priority="79" operator="equal">
      <formula>""</formula>
    </cfRule>
  </conditionalFormatting>
  <conditionalFormatting sqref="F338">
    <cfRule type="cellIs" dxfId="54" priority="71" operator="equal">
      <formula>""</formula>
    </cfRule>
  </conditionalFormatting>
  <conditionalFormatting sqref="F343">
    <cfRule type="cellIs" dxfId="53" priority="67" operator="equal">
      <formula>""</formula>
    </cfRule>
  </conditionalFormatting>
  <conditionalFormatting sqref="F346">
    <cfRule type="cellIs" dxfId="52" priority="78" operator="equal">
      <formula>""</formula>
    </cfRule>
  </conditionalFormatting>
  <conditionalFormatting sqref="F181:G183">
    <cfRule type="cellIs" dxfId="51" priority="30" operator="equal">
      <formula>""</formula>
    </cfRule>
  </conditionalFormatting>
  <conditionalFormatting sqref="F353:G355">
    <cfRule type="cellIs" dxfId="50" priority="64" operator="equal">
      <formula>""</formula>
    </cfRule>
  </conditionalFormatting>
  <conditionalFormatting sqref="G3:G47">
    <cfRule type="cellIs" dxfId="49" priority="58" operator="equal">
      <formula>""</formula>
    </cfRule>
  </conditionalFormatting>
  <conditionalFormatting sqref="G66">
    <cfRule type="cellIs" dxfId="48" priority="84" operator="equal">
      <formula>""</formula>
    </cfRule>
  </conditionalFormatting>
  <conditionalFormatting sqref="G339">
    <cfRule type="cellIs" dxfId="47" priority="69" operator="equal">
      <formula>""</formula>
    </cfRule>
  </conditionalFormatting>
  <conditionalFormatting sqref="G344">
    <cfRule type="cellIs" dxfId="46" priority="66" operator="equal">
      <formula>""</formula>
    </cfRule>
  </conditionalFormatting>
  <conditionalFormatting sqref="G347">
    <cfRule type="cellIs" dxfId="45" priority="76" operator="equal">
      <formula>""</formula>
    </cfRule>
  </conditionalFormatting>
  <conditionalFormatting sqref="J6:J7">
    <cfRule type="cellIs" dxfId="44" priority="24" operator="equal">
      <formula>""</formula>
    </cfRule>
  </conditionalFormatting>
  <conditionalFormatting sqref="K5:K59">
    <cfRule type="cellIs" dxfId="43" priority="23" operator="equal">
      <formula>""</formula>
    </cfRule>
  </conditionalFormatting>
  <conditionalFormatting sqref="L4:L40">
    <cfRule type="cellIs" dxfId="42" priority="25" operator="equal">
      <formula>""</formula>
    </cfRule>
  </conditionalFormatting>
  <conditionalFormatting sqref="M54:M59">
    <cfRule type="cellIs" dxfId="41" priority="22" operator="equal">
      <formula>""</formula>
    </cfRule>
  </conditionalFormatting>
  <conditionalFormatting sqref="V10:V19">
    <cfRule type="cellIs" dxfId="40" priority="10" operator="equal">
      <formula>""</formula>
    </cfRule>
  </conditionalFormatting>
  <conditionalFormatting sqref="V21">
    <cfRule type="cellIs" dxfId="39" priority="11" operator="equal">
      <formula>""</formula>
    </cfRule>
  </conditionalFormatting>
  <conditionalFormatting sqref="W6">
    <cfRule type="cellIs" dxfId="38" priority="9" operator="equal">
      <formula>""</formula>
    </cfRule>
  </conditionalFormatting>
  <conditionalFormatting sqref="W10:W21">
    <cfRule type="cellIs" dxfId="37" priority="7" operator="equal">
      <formula>""</formula>
    </cfRule>
  </conditionalFormatting>
  <conditionalFormatting sqref="Y20:Y21">
    <cfRule type="cellIs" dxfId="36" priority="5" operator="equal">
      <formula>""</formula>
    </cfRule>
  </conditionalFormatting>
  <conditionalFormatting sqref="AC36">
    <cfRule type="cellIs" dxfId="35" priority="202" operator="equal">
      <formula>""</formula>
    </cfRule>
  </conditionalFormatting>
  <conditionalFormatting sqref="AD55:AD60">
    <cfRule type="cellIs" dxfId="34" priority="2" operator="equal">
      <formula>""</formula>
    </cfRule>
  </conditionalFormatting>
  <conditionalFormatting sqref="AG61:AG64">
    <cfRule type="cellIs" dxfId="33" priority="1" operator="equal">
      <formula>""</formula>
    </cfRule>
  </conditionalFormatting>
  <conditionalFormatting sqref="AP71:AP74">
    <cfRule type="duplicateValues" dxfId="32" priority="258"/>
  </conditionalFormatting>
  <conditionalFormatting sqref="AQ6:AQ7">
    <cfRule type="cellIs" dxfId="31" priority="198" operator="equal">
      <formula>""</formula>
    </cfRule>
  </conditionalFormatting>
  <conditionalFormatting sqref="AR5:AR59">
    <cfRule type="cellIs" dxfId="30" priority="197" operator="equal">
      <formula>""</formula>
    </cfRule>
  </conditionalFormatting>
  <conditionalFormatting sqref="AR61">
    <cfRule type="cellIs" dxfId="29" priority="187" operator="equal">
      <formula>""</formula>
    </cfRule>
  </conditionalFormatting>
  <conditionalFormatting sqref="AS114:AT127 AP92:AP125">
    <cfRule type="duplicateValues" dxfId="28" priority="286"/>
  </conditionalFormatting>
  <conditionalFormatting sqref="AT54:AT59">
    <cfRule type="cellIs" dxfId="27" priority="196" operator="equal">
      <formula>""</formula>
    </cfRule>
  </conditionalFormatting>
  <conditionalFormatting sqref="AV10:AV19">
    <cfRule type="cellIs" dxfId="26" priority="183" operator="equal">
      <formula>""</formula>
    </cfRule>
  </conditionalFormatting>
  <conditionalFormatting sqref="AV21">
    <cfRule type="cellIs" dxfId="25" priority="184" operator="equal">
      <formula>""</formula>
    </cfRule>
  </conditionalFormatting>
  <conditionalFormatting sqref="AV22:AV29">
    <cfRule type="duplicateValues" dxfId="24" priority="218"/>
  </conditionalFormatting>
  <conditionalFormatting sqref="AV30:AV32">
    <cfRule type="duplicateValues" dxfId="23" priority="215"/>
  </conditionalFormatting>
  <conditionalFormatting sqref="AW6">
    <cfRule type="cellIs" dxfId="22" priority="186" operator="equal">
      <formula>""</formula>
    </cfRule>
  </conditionalFormatting>
  <conditionalFormatting sqref="AW10:AW21">
    <cfRule type="cellIs" dxfId="21" priority="182" operator="equal">
      <formula>""</formula>
    </cfRule>
  </conditionalFormatting>
  <conditionalFormatting sqref="AX4 AX8:AX30">
    <cfRule type="cellIs" dxfId="20" priority="185" operator="equal">
      <formula>""</formula>
    </cfRule>
  </conditionalFormatting>
  <conditionalFormatting sqref="BA88:BA93">
    <cfRule type="cellIs" dxfId="19" priority="147" operator="equal">
      <formula>""</formula>
    </cfRule>
  </conditionalFormatting>
  <conditionalFormatting sqref="BA98:BD99">
    <cfRule type="cellIs" dxfId="18" priority="144" operator="equal">
      <formula>""</formula>
    </cfRule>
  </conditionalFormatting>
  <conditionalFormatting sqref="BD36">
    <cfRule type="cellIs" dxfId="17" priority="148" operator="equal">
      <formula>""</formula>
    </cfRule>
  </conditionalFormatting>
  <conditionalFormatting sqref="BD94:BD97">
    <cfRule type="cellIs" dxfId="16" priority="146" operator="equal">
      <formula>""</formula>
    </cfRule>
  </conditionalFormatting>
  <conditionalFormatting sqref="BH4:BI5">
    <cfRule type="cellIs" dxfId="15" priority="142" operator="equal">
      <formula>""</formula>
    </cfRule>
  </conditionalFormatting>
  <dataValidations count="1">
    <dataValidation type="list" allowBlank="1" showInputMessage="1" showErrorMessage="1" sqref="D3:D355" xr:uid="{13B4E6B2-D585-4798-A352-0714823517D2}">
      <formula1>$B$3:$B$11</formula1>
    </dataValidation>
  </dataValidations>
  <pageMargins left="0.7" right="0.7" top="0.75" bottom="0.75" header="0.3" footer="0.3"/>
  <pageSetup paperSize="9" scale="1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F58B6-78F6-4859-A662-5B3BE58A6029}">
  <sheetPr codeName="Sheet9">
    <pageSetUpPr fitToPage="1"/>
  </sheetPr>
  <dimension ref="A1:J61"/>
  <sheetViews>
    <sheetView workbookViewId="0">
      <selection sqref="A1:J1"/>
    </sheetView>
  </sheetViews>
  <sheetFormatPr defaultColWidth="8.625" defaultRowHeight="18.75"/>
  <cols>
    <col min="1" max="1" width="11.125" style="12" customWidth="1"/>
    <col min="2" max="2" width="17.625" style="12" customWidth="1"/>
    <col min="3" max="5" width="12.625" style="12" customWidth="1"/>
    <col min="6" max="6" width="14.125" style="12" customWidth="1"/>
    <col min="7" max="7" width="17.625" style="12" customWidth="1"/>
    <col min="8" max="8" width="10.625" style="12" customWidth="1"/>
    <col min="9" max="9" width="14.125" style="12" customWidth="1"/>
    <col min="10" max="10" width="16.625" style="12" customWidth="1"/>
    <col min="11" max="16384" width="8.625" style="12"/>
  </cols>
  <sheetData>
    <row r="1" spans="1:10" ht="25.5">
      <c r="A1" s="918" t="s">
        <v>838</v>
      </c>
      <c r="B1" s="918"/>
      <c r="C1" s="918"/>
      <c r="D1" s="918"/>
      <c r="E1" s="918"/>
      <c r="F1" s="918"/>
      <c r="G1" s="918"/>
      <c r="H1" s="918"/>
      <c r="I1" s="918"/>
      <c r="J1" s="918"/>
    </row>
    <row r="3" spans="1:10" ht="19.5">
      <c r="A3" s="919" t="s">
        <v>837</v>
      </c>
      <c r="B3" s="919"/>
      <c r="C3" s="919"/>
      <c r="D3" s="919"/>
      <c r="E3" s="919"/>
    </row>
    <row r="5" spans="1:10" ht="37.5">
      <c r="A5" s="272" t="s">
        <v>101</v>
      </c>
      <c r="B5" s="272" t="s">
        <v>222</v>
      </c>
      <c r="C5" s="272" t="s">
        <v>102</v>
      </c>
      <c r="D5" s="272" t="s">
        <v>103</v>
      </c>
      <c r="E5" s="273" t="s">
        <v>790</v>
      </c>
      <c r="F5" s="272" t="s">
        <v>105</v>
      </c>
      <c r="G5" s="272" t="s">
        <v>106</v>
      </c>
      <c r="H5" s="272" t="s">
        <v>107</v>
      </c>
      <c r="I5" s="272" t="s">
        <v>108</v>
      </c>
    </row>
    <row r="6" spans="1:10">
      <c r="A6" s="105" t="s">
        <v>831</v>
      </c>
      <c r="B6" s="359" t="s">
        <v>563</v>
      </c>
      <c r="C6" s="360" t="s">
        <v>451</v>
      </c>
      <c r="D6" s="105" t="s">
        <v>472</v>
      </c>
      <c r="E6" s="243" t="s">
        <v>795</v>
      </c>
      <c r="F6" s="359" t="s">
        <v>563</v>
      </c>
      <c r="G6" s="105"/>
      <c r="H6" s="157" t="s">
        <v>791</v>
      </c>
      <c r="I6" s="105"/>
    </row>
    <row r="7" spans="1:10" ht="37.5">
      <c r="A7" s="105" t="s">
        <v>508</v>
      </c>
      <c r="B7" s="28" t="s">
        <v>157</v>
      </c>
      <c r="C7" s="157" t="s">
        <v>158</v>
      </c>
      <c r="D7" s="239">
        <v>245</v>
      </c>
      <c r="E7" s="93" t="s">
        <v>111</v>
      </c>
      <c r="F7" s="28" t="s">
        <v>159</v>
      </c>
      <c r="G7" s="361"/>
      <c r="H7" s="157" t="s">
        <v>791</v>
      </c>
      <c r="I7" s="157"/>
    </row>
    <row r="8" spans="1:10" ht="37.5">
      <c r="A8" s="105" t="s">
        <v>509</v>
      </c>
      <c r="B8" s="28" t="s">
        <v>564</v>
      </c>
      <c r="C8" s="362" t="s">
        <v>452</v>
      </c>
      <c r="D8" s="239" t="s">
        <v>473</v>
      </c>
      <c r="E8" s="93" t="s">
        <v>111</v>
      </c>
      <c r="F8" s="28" t="s">
        <v>564</v>
      </c>
      <c r="G8" s="361"/>
      <c r="H8" s="157" t="s">
        <v>791</v>
      </c>
      <c r="I8" s="157"/>
    </row>
    <row r="9" spans="1:10" ht="37.5">
      <c r="A9" s="105" t="s">
        <v>510</v>
      </c>
      <c r="B9" s="28" t="s">
        <v>564</v>
      </c>
      <c r="C9" s="363" t="s">
        <v>453</v>
      </c>
      <c r="D9" s="239" t="s">
        <v>474</v>
      </c>
      <c r="E9" s="93" t="s">
        <v>111</v>
      </c>
      <c r="F9" s="28" t="s">
        <v>564</v>
      </c>
      <c r="G9" s="361"/>
      <c r="H9" s="157" t="s">
        <v>791</v>
      </c>
      <c r="I9" s="157"/>
    </row>
    <row r="10" spans="1:10" ht="56.25">
      <c r="A10" s="105" t="s">
        <v>511</v>
      </c>
      <c r="B10" s="214" t="s">
        <v>132</v>
      </c>
      <c r="C10" s="157" t="s">
        <v>133</v>
      </c>
      <c r="D10" s="239">
        <v>160</v>
      </c>
      <c r="E10" s="93" t="s">
        <v>111</v>
      </c>
      <c r="F10" s="28" t="s">
        <v>132</v>
      </c>
      <c r="G10" s="361"/>
      <c r="H10" s="157" t="s">
        <v>791</v>
      </c>
      <c r="I10" s="157"/>
    </row>
    <row r="11" spans="1:10" ht="56.25">
      <c r="A11" s="105" t="s">
        <v>512</v>
      </c>
      <c r="B11" s="28" t="s">
        <v>132</v>
      </c>
      <c r="C11" s="157" t="s">
        <v>134</v>
      </c>
      <c r="D11" s="239">
        <v>160</v>
      </c>
      <c r="E11" s="93" t="s">
        <v>111</v>
      </c>
      <c r="F11" s="28" t="s">
        <v>132</v>
      </c>
      <c r="G11" s="361"/>
      <c r="H11" s="157" t="s">
        <v>791</v>
      </c>
      <c r="I11" s="157"/>
    </row>
    <row r="12" spans="1:10" ht="56.25">
      <c r="A12" s="105" t="s">
        <v>513</v>
      </c>
      <c r="B12" s="214" t="s">
        <v>132</v>
      </c>
      <c r="C12" s="157" t="s">
        <v>454</v>
      </c>
      <c r="D12" s="239" t="s">
        <v>475</v>
      </c>
      <c r="E12" s="93" t="s">
        <v>795</v>
      </c>
      <c r="F12" s="28" t="s">
        <v>132</v>
      </c>
      <c r="G12" s="361"/>
      <c r="H12" s="157" t="s">
        <v>791</v>
      </c>
      <c r="I12" s="157"/>
    </row>
    <row r="13" spans="1:10" ht="56.25">
      <c r="A13" s="105" t="s">
        <v>514</v>
      </c>
      <c r="B13" s="28" t="s">
        <v>132</v>
      </c>
      <c r="C13" s="157" t="s">
        <v>455</v>
      </c>
      <c r="D13" s="239" t="s">
        <v>475</v>
      </c>
      <c r="E13" s="93" t="s">
        <v>795</v>
      </c>
      <c r="F13" s="28" t="s">
        <v>132</v>
      </c>
      <c r="G13" s="361"/>
      <c r="H13" s="157" t="s">
        <v>791</v>
      </c>
      <c r="I13" s="157"/>
    </row>
    <row r="14" spans="1:10" ht="56.25">
      <c r="A14" s="105" t="s">
        <v>515</v>
      </c>
      <c r="B14" s="214" t="s">
        <v>132</v>
      </c>
      <c r="C14" s="157" t="s">
        <v>456</v>
      </c>
      <c r="D14" s="239" t="s">
        <v>476</v>
      </c>
      <c r="E14" s="93" t="s">
        <v>832</v>
      </c>
      <c r="F14" s="28" t="s">
        <v>132</v>
      </c>
      <c r="G14" s="361"/>
      <c r="H14" s="157" t="s">
        <v>791</v>
      </c>
      <c r="I14" s="157"/>
    </row>
    <row r="15" spans="1:10" ht="56.25">
      <c r="A15" s="105" t="s">
        <v>516</v>
      </c>
      <c r="B15" s="28" t="s">
        <v>132</v>
      </c>
      <c r="C15" s="157" t="s">
        <v>457</v>
      </c>
      <c r="D15" s="239" t="s">
        <v>476</v>
      </c>
      <c r="E15" s="93" t="s">
        <v>832</v>
      </c>
      <c r="F15" s="28" t="s">
        <v>132</v>
      </c>
      <c r="G15" s="361"/>
      <c r="H15" s="157" t="s">
        <v>791</v>
      </c>
      <c r="I15" s="157"/>
    </row>
    <row r="16" spans="1:10" ht="37.5">
      <c r="A16" s="105" t="s">
        <v>517</v>
      </c>
      <c r="B16" s="28" t="s">
        <v>131</v>
      </c>
      <c r="C16" s="28" t="s">
        <v>458</v>
      </c>
      <c r="D16" s="242" t="s">
        <v>833</v>
      </c>
      <c r="E16" s="93" t="s">
        <v>111</v>
      </c>
      <c r="F16" s="28" t="s">
        <v>131</v>
      </c>
      <c r="G16" s="361"/>
      <c r="H16" s="157" t="s">
        <v>791</v>
      </c>
      <c r="I16" s="157"/>
    </row>
    <row r="17" spans="1:9" ht="37.5">
      <c r="A17" s="105" t="s">
        <v>518</v>
      </c>
      <c r="B17" s="28" t="s">
        <v>131</v>
      </c>
      <c r="C17" s="28" t="s">
        <v>459</v>
      </c>
      <c r="D17" s="239" t="s">
        <v>478</v>
      </c>
      <c r="E17" s="93" t="s">
        <v>111</v>
      </c>
      <c r="F17" s="28" t="s">
        <v>131</v>
      </c>
      <c r="G17" s="361"/>
      <c r="H17" s="157" t="s">
        <v>791</v>
      </c>
      <c r="I17" s="157"/>
    </row>
    <row r="18" spans="1:9" ht="37.5">
      <c r="A18" s="105" t="s">
        <v>519</v>
      </c>
      <c r="B18" s="28" t="s">
        <v>131</v>
      </c>
      <c r="C18" s="28" t="s">
        <v>460</v>
      </c>
      <c r="D18" s="239" t="s">
        <v>479</v>
      </c>
      <c r="E18" s="93" t="s">
        <v>111</v>
      </c>
      <c r="F18" s="28" t="s">
        <v>131</v>
      </c>
      <c r="G18" s="361"/>
      <c r="H18" s="157" t="s">
        <v>791</v>
      </c>
      <c r="I18" s="157"/>
    </row>
    <row r="19" spans="1:9" ht="66">
      <c r="A19" s="105" t="s">
        <v>520</v>
      </c>
      <c r="B19" s="28" t="s">
        <v>125</v>
      </c>
      <c r="C19" s="28" t="s">
        <v>230</v>
      </c>
      <c r="D19" s="239">
        <v>254</v>
      </c>
      <c r="E19" s="93" t="s">
        <v>111</v>
      </c>
      <c r="F19" s="28" t="s">
        <v>127</v>
      </c>
      <c r="G19" s="361"/>
      <c r="H19" s="157" t="s">
        <v>791</v>
      </c>
      <c r="I19" s="157"/>
    </row>
    <row r="20" spans="1:9" ht="66">
      <c r="A20" s="105" t="s">
        <v>521</v>
      </c>
      <c r="B20" s="28" t="s">
        <v>125</v>
      </c>
      <c r="C20" s="28" t="s">
        <v>231</v>
      </c>
      <c r="D20" s="239">
        <v>180</v>
      </c>
      <c r="E20" s="93" t="s">
        <v>111</v>
      </c>
      <c r="F20" s="28" t="s">
        <v>127</v>
      </c>
      <c r="G20" s="361"/>
      <c r="H20" s="157" t="s">
        <v>791</v>
      </c>
      <c r="I20" s="157"/>
    </row>
    <row r="21" spans="1:9" ht="66">
      <c r="A21" s="105" t="s">
        <v>522</v>
      </c>
      <c r="B21" s="28" t="s">
        <v>125</v>
      </c>
      <c r="C21" s="28" t="s">
        <v>232</v>
      </c>
      <c r="D21" s="239">
        <v>259</v>
      </c>
      <c r="E21" s="93" t="s">
        <v>111</v>
      </c>
      <c r="F21" s="28" t="s">
        <v>127</v>
      </c>
      <c r="G21" s="361"/>
      <c r="H21" s="157" t="s">
        <v>791</v>
      </c>
      <c r="I21" s="157"/>
    </row>
    <row r="22" spans="1:9" ht="66">
      <c r="A22" s="105" t="s">
        <v>523</v>
      </c>
      <c r="B22" s="28" t="s">
        <v>125</v>
      </c>
      <c r="C22" s="28" t="s">
        <v>233</v>
      </c>
      <c r="D22" s="239">
        <v>259</v>
      </c>
      <c r="E22" s="93" t="s">
        <v>111</v>
      </c>
      <c r="F22" s="28" t="s">
        <v>127</v>
      </c>
      <c r="G22" s="361"/>
      <c r="H22" s="157" t="s">
        <v>791</v>
      </c>
      <c r="I22" s="157"/>
    </row>
    <row r="23" spans="1:9" ht="66">
      <c r="A23" s="105" t="s">
        <v>524</v>
      </c>
      <c r="B23" s="28" t="s">
        <v>125</v>
      </c>
      <c r="C23" s="28" t="s">
        <v>234</v>
      </c>
      <c r="D23" s="239">
        <v>230</v>
      </c>
      <c r="E23" s="93" t="s">
        <v>111</v>
      </c>
      <c r="F23" s="28" t="s">
        <v>127</v>
      </c>
      <c r="G23" s="361"/>
      <c r="H23" s="157" t="s">
        <v>791</v>
      </c>
      <c r="I23" s="157"/>
    </row>
    <row r="24" spans="1:9" ht="66">
      <c r="A24" s="105" t="s">
        <v>525</v>
      </c>
      <c r="B24" s="28" t="s">
        <v>125</v>
      </c>
      <c r="C24" s="28" t="s">
        <v>235</v>
      </c>
      <c r="D24" s="239">
        <v>151</v>
      </c>
      <c r="E24" s="93" t="s">
        <v>111</v>
      </c>
      <c r="F24" s="28" t="s">
        <v>127</v>
      </c>
      <c r="G24" s="361"/>
      <c r="H24" s="157" t="s">
        <v>791</v>
      </c>
      <c r="I24" s="157"/>
    </row>
    <row r="25" spans="1:9" ht="66">
      <c r="A25" s="105" t="s">
        <v>526</v>
      </c>
      <c r="B25" s="28" t="s">
        <v>125</v>
      </c>
      <c r="C25" s="28" t="s">
        <v>236</v>
      </c>
      <c r="D25" s="239">
        <v>228</v>
      </c>
      <c r="E25" s="93" t="s">
        <v>111</v>
      </c>
      <c r="F25" s="28" t="s">
        <v>127</v>
      </c>
      <c r="G25" s="361"/>
      <c r="H25" s="157" t="s">
        <v>791</v>
      </c>
      <c r="I25" s="157"/>
    </row>
    <row r="26" spans="1:9" ht="56.25">
      <c r="A26" s="105" t="s">
        <v>527</v>
      </c>
      <c r="B26" s="28" t="s">
        <v>125</v>
      </c>
      <c r="C26" s="157" t="s">
        <v>151</v>
      </c>
      <c r="D26" s="239">
        <v>65</v>
      </c>
      <c r="E26" s="93" t="s">
        <v>111</v>
      </c>
      <c r="F26" s="28" t="s">
        <v>127</v>
      </c>
      <c r="G26" s="361"/>
      <c r="H26" s="157" t="s">
        <v>791</v>
      </c>
      <c r="I26" s="157"/>
    </row>
    <row r="27" spans="1:9" ht="56.25">
      <c r="A27" s="105" t="s">
        <v>528</v>
      </c>
      <c r="B27" s="28" t="s">
        <v>125</v>
      </c>
      <c r="C27" s="157" t="s">
        <v>152</v>
      </c>
      <c r="D27" s="239">
        <v>43</v>
      </c>
      <c r="E27" s="93" t="s">
        <v>111</v>
      </c>
      <c r="F27" s="28" t="s">
        <v>127</v>
      </c>
      <c r="G27" s="361"/>
      <c r="H27" s="157" t="s">
        <v>791</v>
      </c>
      <c r="I27" s="157"/>
    </row>
    <row r="28" spans="1:9" ht="56.25">
      <c r="A28" s="105" t="s">
        <v>529</v>
      </c>
      <c r="B28" s="28" t="s">
        <v>125</v>
      </c>
      <c r="C28" s="157" t="s">
        <v>153</v>
      </c>
      <c r="D28" s="239">
        <v>65</v>
      </c>
      <c r="E28" s="93" t="s">
        <v>111</v>
      </c>
      <c r="F28" s="28" t="s">
        <v>127</v>
      </c>
      <c r="G28" s="361"/>
      <c r="H28" s="157" t="s">
        <v>791</v>
      </c>
      <c r="I28" s="157"/>
    </row>
    <row r="29" spans="1:9" ht="56.25">
      <c r="A29" s="105" t="s">
        <v>530</v>
      </c>
      <c r="B29" s="28" t="s">
        <v>125</v>
      </c>
      <c r="C29" s="157" t="s">
        <v>154</v>
      </c>
      <c r="D29" s="239">
        <v>43</v>
      </c>
      <c r="E29" s="93" t="s">
        <v>111</v>
      </c>
      <c r="F29" s="28" t="s">
        <v>127</v>
      </c>
      <c r="G29" s="361"/>
      <c r="H29" s="157" t="s">
        <v>791</v>
      </c>
      <c r="I29" s="157"/>
    </row>
    <row r="30" spans="1:9" ht="56.25">
      <c r="A30" s="105" t="s">
        <v>531</v>
      </c>
      <c r="B30" s="28" t="s">
        <v>125</v>
      </c>
      <c r="C30" s="157" t="s">
        <v>155</v>
      </c>
      <c r="D30" s="239">
        <v>65</v>
      </c>
      <c r="E30" s="93" t="s">
        <v>111</v>
      </c>
      <c r="F30" s="28" t="s">
        <v>127</v>
      </c>
      <c r="G30" s="361"/>
      <c r="H30" s="157" t="s">
        <v>791</v>
      </c>
      <c r="I30" s="157"/>
    </row>
    <row r="31" spans="1:9" ht="56.25">
      <c r="A31" s="105" t="s">
        <v>532</v>
      </c>
      <c r="B31" s="28" t="s">
        <v>125</v>
      </c>
      <c r="C31" s="157" t="s">
        <v>156</v>
      </c>
      <c r="D31" s="242">
        <v>50.5</v>
      </c>
      <c r="E31" s="93" t="s">
        <v>111</v>
      </c>
      <c r="F31" s="28" t="s">
        <v>127</v>
      </c>
      <c r="G31" s="361"/>
      <c r="H31" s="157" t="s">
        <v>791</v>
      </c>
      <c r="I31" s="157"/>
    </row>
    <row r="32" spans="1:9" ht="93.75">
      <c r="A32" s="105" t="s">
        <v>533</v>
      </c>
      <c r="B32" s="28" t="s">
        <v>125</v>
      </c>
      <c r="C32" s="28" t="s">
        <v>461</v>
      </c>
      <c r="D32" s="242" t="s">
        <v>480</v>
      </c>
      <c r="E32" s="93" t="s">
        <v>834</v>
      </c>
      <c r="F32" s="28" t="s">
        <v>127</v>
      </c>
      <c r="G32" s="361"/>
      <c r="H32" s="157" t="s">
        <v>791</v>
      </c>
      <c r="I32" s="157"/>
    </row>
    <row r="33" spans="1:9" ht="93.75">
      <c r="A33" s="105" t="s">
        <v>534</v>
      </c>
      <c r="B33" s="28" t="s">
        <v>125</v>
      </c>
      <c r="C33" s="28" t="s">
        <v>462</v>
      </c>
      <c r="D33" s="242" t="s">
        <v>481</v>
      </c>
      <c r="E33" s="93" t="s">
        <v>834</v>
      </c>
      <c r="F33" s="28" t="s">
        <v>127</v>
      </c>
      <c r="G33" s="361"/>
      <c r="H33" s="157" t="s">
        <v>791</v>
      </c>
      <c r="I33" s="157"/>
    </row>
    <row r="34" spans="1:9" ht="93.75">
      <c r="A34" s="105" t="s">
        <v>535</v>
      </c>
      <c r="B34" s="28" t="s">
        <v>125</v>
      </c>
      <c r="C34" s="28" t="s">
        <v>463</v>
      </c>
      <c r="D34" s="242" t="s">
        <v>482</v>
      </c>
      <c r="E34" s="93" t="s">
        <v>834</v>
      </c>
      <c r="F34" s="28" t="s">
        <v>127</v>
      </c>
      <c r="G34" s="361"/>
      <c r="H34" s="157" t="s">
        <v>791</v>
      </c>
      <c r="I34" s="157"/>
    </row>
    <row r="35" spans="1:9" ht="93.75">
      <c r="A35" s="105" t="s">
        <v>536</v>
      </c>
      <c r="B35" s="28" t="s">
        <v>125</v>
      </c>
      <c r="C35" s="28" t="s">
        <v>464</v>
      </c>
      <c r="D35" s="242" t="s">
        <v>450</v>
      </c>
      <c r="E35" s="93" t="s">
        <v>835</v>
      </c>
      <c r="F35" s="28" t="s">
        <v>127</v>
      </c>
      <c r="G35" s="361"/>
      <c r="H35" s="157" t="s">
        <v>791</v>
      </c>
      <c r="I35" s="157"/>
    </row>
    <row r="36" spans="1:9" ht="93.75">
      <c r="A36" s="105" t="s">
        <v>537</v>
      </c>
      <c r="B36" s="28" t="s">
        <v>125</v>
      </c>
      <c r="C36" s="28" t="s">
        <v>465</v>
      </c>
      <c r="D36" s="242" t="s">
        <v>450</v>
      </c>
      <c r="E36" s="93" t="s">
        <v>835</v>
      </c>
      <c r="F36" s="28" t="s">
        <v>127</v>
      </c>
      <c r="G36" s="361"/>
      <c r="H36" s="157" t="s">
        <v>791</v>
      </c>
      <c r="I36" s="157"/>
    </row>
    <row r="37" spans="1:9" ht="93.75">
      <c r="A37" s="105" t="s">
        <v>538</v>
      </c>
      <c r="B37" s="28" t="s">
        <v>125</v>
      </c>
      <c r="C37" s="28" t="s">
        <v>466</v>
      </c>
      <c r="D37" s="242" t="s">
        <v>226</v>
      </c>
      <c r="E37" s="93" t="s">
        <v>111</v>
      </c>
      <c r="F37" s="28" t="s">
        <v>127</v>
      </c>
      <c r="G37" s="361"/>
      <c r="H37" s="157" t="s">
        <v>791</v>
      </c>
      <c r="I37" s="157"/>
    </row>
    <row r="38" spans="1:9" ht="93.75">
      <c r="A38" s="105" t="s">
        <v>539</v>
      </c>
      <c r="B38" s="28" t="s">
        <v>125</v>
      </c>
      <c r="C38" s="28" t="s">
        <v>467</v>
      </c>
      <c r="D38" s="242" t="s">
        <v>226</v>
      </c>
      <c r="E38" s="93" t="s">
        <v>111</v>
      </c>
      <c r="F38" s="28" t="s">
        <v>127</v>
      </c>
      <c r="G38" s="361"/>
      <c r="H38" s="157" t="s">
        <v>791</v>
      </c>
      <c r="I38" s="157"/>
    </row>
    <row r="39" spans="1:9" ht="93.75">
      <c r="A39" s="105" t="s">
        <v>540</v>
      </c>
      <c r="B39" s="28" t="s">
        <v>125</v>
      </c>
      <c r="C39" s="28" t="s">
        <v>468</v>
      </c>
      <c r="D39" s="242" t="s">
        <v>483</v>
      </c>
      <c r="E39" s="93" t="s">
        <v>111</v>
      </c>
      <c r="F39" s="28" t="s">
        <v>127</v>
      </c>
      <c r="G39" s="361"/>
      <c r="H39" s="157" t="s">
        <v>791</v>
      </c>
      <c r="I39" s="157"/>
    </row>
    <row r="40" spans="1:9" ht="93.75">
      <c r="A40" s="105" t="s">
        <v>541</v>
      </c>
      <c r="B40" s="28" t="s">
        <v>125</v>
      </c>
      <c r="C40" s="28" t="s">
        <v>469</v>
      </c>
      <c r="D40" s="242" t="s">
        <v>483</v>
      </c>
      <c r="E40" s="93" t="s">
        <v>111</v>
      </c>
      <c r="F40" s="28" t="s">
        <v>127</v>
      </c>
      <c r="G40" s="361"/>
      <c r="H40" s="157" t="s">
        <v>791</v>
      </c>
      <c r="I40" s="157"/>
    </row>
    <row r="41" spans="1:9" ht="103.5">
      <c r="A41" s="105" t="s">
        <v>542</v>
      </c>
      <c r="B41" s="28" t="s">
        <v>122</v>
      </c>
      <c r="C41" s="28" t="s">
        <v>148</v>
      </c>
      <c r="D41" s="239">
        <v>240</v>
      </c>
      <c r="E41" s="93" t="s">
        <v>111</v>
      </c>
      <c r="F41" s="28" t="s">
        <v>138</v>
      </c>
      <c r="G41" s="361"/>
      <c r="H41" s="157" t="s">
        <v>791</v>
      </c>
      <c r="I41" s="157"/>
    </row>
    <row r="42" spans="1:9" ht="103.5">
      <c r="A42" s="105" t="s">
        <v>543</v>
      </c>
      <c r="B42" s="28" t="s">
        <v>122</v>
      </c>
      <c r="C42" s="28" t="s">
        <v>149</v>
      </c>
      <c r="D42" s="239">
        <v>120</v>
      </c>
      <c r="E42" s="93" t="s">
        <v>111</v>
      </c>
      <c r="F42" s="28" t="s">
        <v>138</v>
      </c>
      <c r="G42" s="361"/>
      <c r="H42" s="157" t="s">
        <v>791</v>
      </c>
      <c r="I42" s="157"/>
    </row>
    <row r="43" spans="1:9" ht="87">
      <c r="A43" s="105" t="s">
        <v>544</v>
      </c>
      <c r="B43" s="28" t="s">
        <v>122</v>
      </c>
      <c r="C43" s="28" t="s">
        <v>150</v>
      </c>
      <c r="D43" s="239">
        <v>131</v>
      </c>
      <c r="E43" s="93" t="s">
        <v>111</v>
      </c>
      <c r="F43" s="28" t="s">
        <v>138</v>
      </c>
      <c r="G43" s="361"/>
      <c r="H43" s="157" t="s">
        <v>791</v>
      </c>
      <c r="I43" s="157"/>
    </row>
    <row r="44" spans="1:9" ht="120">
      <c r="A44" s="105" t="s">
        <v>545</v>
      </c>
      <c r="B44" s="28" t="s">
        <v>122</v>
      </c>
      <c r="C44" s="28" t="s">
        <v>137</v>
      </c>
      <c r="D44" s="239">
        <v>250</v>
      </c>
      <c r="E44" s="93" t="s">
        <v>111</v>
      </c>
      <c r="F44" s="28" t="s">
        <v>138</v>
      </c>
      <c r="G44" s="361"/>
      <c r="H44" s="157" t="s">
        <v>791</v>
      </c>
      <c r="I44" s="157"/>
    </row>
    <row r="45" spans="1:9" ht="120">
      <c r="A45" s="105" t="s">
        <v>546</v>
      </c>
      <c r="B45" s="28" t="s">
        <v>122</v>
      </c>
      <c r="C45" s="28" t="s">
        <v>139</v>
      </c>
      <c r="D45" s="239">
        <v>250</v>
      </c>
      <c r="E45" s="93" t="s">
        <v>111</v>
      </c>
      <c r="F45" s="28" t="s">
        <v>138</v>
      </c>
      <c r="G45" s="361"/>
      <c r="H45" s="157" t="s">
        <v>791</v>
      </c>
      <c r="I45" s="157"/>
    </row>
    <row r="46" spans="1:9" ht="120">
      <c r="A46" s="105" t="s">
        <v>547</v>
      </c>
      <c r="B46" s="28" t="s">
        <v>122</v>
      </c>
      <c r="C46" s="28" t="s">
        <v>140</v>
      </c>
      <c r="D46" s="239">
        <v>245</v>
      </c>
      <c r="E46" s="93" t="s">
        <v>111</v>
      </c>
      <c r="F46" s="28" t="s">
        <v>138</v>
      </c>
      <c r="G46" s="361"/>
      <c r="H46" s="157" t="s">
        <v>791</v>
      </c>
      <c r="I46" s="157"/>
    </row>
    <row r="47" spans="1:9" ht="120">
      <c r="A47" s="105" t="s">
        <v>548</v>
      </c>
      <c r="B47" s="28" t="s">
        <v>122</v>
      </c>
      <c r="C47" s="28" t="s">
        <v>141</v>
      </c>
      <c r="D47" s="239">
        <v>243</v>
      </c>
      <c r="E47" s="93" t="s">
        <v>111</v>
      </c>
      <c r="F47" s="28" t="s">
        <v>138</v>
      </c>
      <c r="G47" s="361"/>
      <c r="H47" s="157" t="s">
        <v>791</v>
      </c>
      <c r="I47" s="157"/>
    </row>
    <row r="48" spans="1:9" ht="120">
      <c r="A48" s="105" t="s">
        <v>549</v>
      </c>
      <c r="B48" s="28" t="s">
        <v>122</v>
      </c>
      <c r="C48" s="28" t="s">
        <v>142</v>
      </c>
      <c r="D48" s="239">
        <v>243</v>
      </c>
      <c r="E48" s="93" t="s">
        <v>111</v>
      </c>
      <c r="F48" s="28" t="s">
        <v>138</v>
      </c>
      <c r="G48" s="361"/>
      <c r="H48" s="157" t="s">
        <v>791</v>
      </c>
      <c r="I48" s="157"/>
    </row>
    <row r="49" spans="1:9" ht="120">
      <c r="A49" s="105" t="s">
        <v>550</v>
      </c>
      <c r="B49" s="28" t="s">
        <v>122</v>
      </c>
      <c r="C49" s="28" t="s">
        <v>143</v>
      </c>
      <c r="D49" s="239">
        <v>240</v>
      </c>
      <c r="E49" s="93" t="s">
        <v>111</v>
      </c>
      <c r="F49" s="28" t="s">
        <v>138</v>
      </c>
      <c r="G49" s="361"/>
      <c r="H49" s="157" t="s">
        <v>791</v>
      </c>
      <c r="I49" s="157"/>
    </row>
    <row r="50" spans="1:9" ht="120">
      <c r="A50" s="105" t="s">
        <v>551</v>
      </c>
      <c r="B50" s="28" t="s">
        <v>122</v>
      </c>
      <c r="C50" s="28" t="s">
        <v>144</v>
      </c>
      <c r="D50" s="239">
        <v>230</v>
      </c>
      <c r="E50" s="93" t="s">
        <v>111</v>
      </c>
      <c r="F50" s="28" t="s">
        <v>138</v>
      </c>
      <c r="G50" s="361"/>
      <c r="H50" s="157" t="s">
        <v>791</v>
      </c>
      <c r="I50" s="157"/>
    </row>
    <row r="51" spans="1:9" ht="120">
      <c r="A51" s="105" t="s">
        <v>552</v>
      </c>
      <c r="B51" s="28" t="s">
        <v>122</v>
      </c>
      <c r="C51" s="28" t="s">
        <v>145</v>
      </c>
      <c r="D51" s="239">
        <v>243</v>
      </c>
      <c r="E51" s="93" t="s">
        <v>111</v>
      </c>
      <c r="F51" s="28" t="s">
        <v>138</v>
      </c>
      <c r="G51" s="361"/>
      <c r="H51" s="157" t="s">
        <v>791</v>
      </c>
      <c r="I51" s="157"/>
    </row>
    <row r="52" spans="1:9" ht="120">
      <c r="A52" s="105" t="s">
        <v>553</v>
      </c>
      <c r="B52" s="28" t="s">
        <v>122</v>
      </c>
      <c r="C52" s="28" t="s">
        <v>146</v>
      </c>
      <c r="D52" s="239">
        <v>238</v>
      </c>
      <c r="E52" s="93" t="s">
        <v>111</v>
      </c>
      <c r="F52" s="28" t="s">
        <v>138</v>
      </c>
      <c r="G52" s="361"/>
      <c r="H52" s="157" t="s">
        <v>791</v>
      </c>
      <c r="I52" s="157"/>
    </row>
    <row r="53" spans="1:9" ht="120">
      <c r="A53" s="105" t="s">
        <v>554</v>
      </c>
      <c r="B53" s="28" t="s">
        <v>122</v>
      </c>
      <c r="C53" s="28" t="s">
        <v>147</v>
      </c>
      <c r="D53" s="239">
        <v>120</v>
      </c>
      <c r="E53" s="93" t="s">
        <v>111</v>
      </c>
      <c r="F53" s="28" t="s">
        <v>138</v>
      </c>
      <c r="G53" s="361"/>
      <c r="H53" s="157" t="s">
        <v>791</v>
      </c>
      <c r="I53" s="157"/>
    </row>
    <row r="54" spans="1:9" ht="112.5">
      <c r="A54" s="105" t="s">
        <v>555</v>
      </c>
      <c r="B54" s="28" t="s">
        <v>122</v>
      </c>
      <c r="C54" s="28" t="s">
        <v>470</v>
      </c>
      <c r="D54" s="239" t="s">
        <v>484</v>
      </c>
      <c r="E54" s="93" t="s">
        <v>836</v>
      </c>
      <c r="F54" s="28" t="s">
        <v>138</v>
      </c>
      <c r="G54" s="361"/>
      <c r="H54" s="157" t="s">
        <v>791</v>
      </c>
      <c r="I54" s="157"/>
    </row>
    <row r="55" spans="1:9" ht="112.5">
      <c r="A55" s="105" t="s">
        <v>556</v>
      </c>
      <c r="B55" s="28" t="s">
        <v>122</v>
      </c>
      <c r="C55" s="28" t="s">
        <v>471</v>
      </c>
      <c r="D55" s="239" t="s">
        <v>483</v>
      </c>
      <c r="E55" s="93" t="s">
        <v>836</v>
      </c>
      <c r="F55" s="28" t="s">
        <v>138</v>
      </c>
      <c r="G55" s="361"/>
      <c r="H55" s="157" t="s">
        <v>791</v>
      </c>
      <c r="I55" s="157"/>
    </row>
    <row r="56" spans="1:9">
      <c r="A56" s="105" t="s">
        <v>557</v>
      </c>
      <c r="B56" s="296" t="s">
        <v>114</v>
      </c>
      <c r="C56" s="157" t="s">
        <v>136</v>
      </c>
      <c r="D56" s="239">
        <v>76</v>
      </c>
      <c r="E56" s="93" t="s">
        <v>111</v>
      </c>
      <c r="F56" s="28" t="s">
        <v>114</v>
      </c>
      <c r="G56" s="361"/>
      <c r="H56" s="157" t="s">
        <v>791</v>
      </c>
      <c r="I56" s="157"/>
    </row>
    <row r="57" spans="1:9">
      <c r="A57" s="105" t="s">
        <v>558</v>
      </c>
      <c r="B57" s="296" t="s">
        <v>114</v>
      </c>
      <c r="C57" s="157" t="s">
        <v>135</v>
      </c>
      <c r="D57" s="239">
        <v>74</v>
      </c>
      <c r="E57" s="93" t="s">
        <v>111</v>
      </c>
      <c r="F57" s="28" t="s">
        <v>114</v>
      </c>
      <c r="G57" s="361"/>
      <c r="H57" s="157" t="s">
        <v>791</v>
      </c>
      <c r="I57" s="157"/>
    </row>
    <row r="58" spans="1:9">
      <c r="A58" s="105" t="s">
        <v>559</v>
      </c>
      <c r="B58" s="296" t="s">
        <v>114</v>
      </c>
      <c r="C58" s="157" t="s">
        <v>118</v>
      </c>
      <c r="D58" s="239" t="s">
        <v>485</v>
      </c>
      <c r="E58" s="93" t="s">
        <v>111</v>
      </c>
      <c r="F58" s="28" t="s">
        <v>114</v>
      </c>
      <c r="G58" s="361"/>
      <c r="H58" s="157" t="s">
        <v>791</v>
      </c>
      <c r="I58" s="157"/>
    </row>
    <row r="59" spans="1:9">
      <c r="A59" s="105" t="s">
        <v>560</v>
      </c>
      <c r="B59" s="296" t="s">
        <v>114</v>
      </c>
      <c r="C59" s="157" t="s">
        <v>119</v>
      </c>
      <c r="D59" s="239" t="s">
        <v>486</v>
      </c>
      <c r="E59" s="93" t="s">
        <v>111</v>
      </c>
      <c r="F59" s="28" t="s">
        <v>114</v>
      </c>
      <c r="G59" s="361"/>
      <c r="H59" s="157" t="s">
        <v>791</v>
      </c>
      <c r="I59" s="157"/>
    </row>
    <row r="60" spans="1:9">
      <c r="A60" s="105" t="s">
        <v>561</v>
      </c>
      <c r="B60" s="296" t="s">
        <v>114</v>
      </c>
      <c r="C60" s="157" t="s">
        <v>120</v>
      </c>
      <c r="D60" s="239" t="s">
        <v>487</v>
      </c>
      <c r="E60" s="93" t="s">
        <v>832</v>
      </c>
      <c r="F60" s="28" t="s">
        <v>114</v>
      </c>
      <c r="G60" s="361"/>
      <c r="H60" s="157" t="s">
        <v>791</v>
      </c>
      <c r="I60" s="157"/>
    </row>
    <row r="61" spans="1:9">
      <c r="A61" s="105" t="s">
        <v>562</v>
      </c>
      <c r="B61" s="296" t="s">
        <v>114</v>
      </c>
      <c r="C61" s="157" t="s">
        <v>121</v>
      </c>
      <c r="D61" s="239" t="s">
        <v>488</v>
      </c>
      <c r="E61" s="93" t="s">
        <v>832</v>
      </c>
      <c r="F61" s="28" t="s">
        <v>114</v>
      </c>
      <c r="G61" s="361"/>
      <c r="H61" s="157" t="s">
        <v>791</v>
      </c>
      <c r="I61" s="157"/>
    </row>
  </sheetData>
  <mergeCells count="2">
    <mergeCell ref="A1:J1"/>
    <mergeCell ref="A3:E3"/>
  </mergeCells>
  <phoneticPr fontId="2"/>
  <conditionalFormatting sqref="B56:B61">
    <cfRule type="cellIs" dxfId="14" priority="1" operator="equal">
      <formula>""</formula>
    </cfRule>
  </conditionalFormatting>
  <conditionalFormatting sqref="C8:C9">
    <cfRule type="cellIs" dxfId="13" priority="2" operator="equal">
      <formula>""</formula>
    </cfRule>
  </conditionalFormatting>
  <conditionalFormatting sqref="D7:D61">
    <cfRule type="cellIs" dxfId="12" priority="3" operator="equal">
      <formula>""</formula>
    </cfRule>
  </conditionalFormatting>
  <pageMargins left="0.39370078740157483" right="0.39370078740157483" top="0.55118110236220474" bottom="0.55118110236220474" header="0.31496062992125984" footer="0.31496062992125984"/>
  <pageSetup paperSize="9" scale="9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9</vt:i4>
      </vt:variant>
    </vt:vector>
  </HeadingPairs>
  <TitlesOfParts>
    <vt:vector size="25" baseType="lpstr">
      <vt:lpstr>【入力】基本情報</vt:lpstr>
      <vt:lpstr>【入力】設置機器・国等の助成金情報</vt:lpstr>
      <vt:lpstr>隠しシート（【入力】設置機器・国等の助成金情報）</vt:lpstr>
      <vt:lpstr>【入力】仕入(経費)情報</vt:lpstr>
      <vt:lpstr>隠しシート（【入力】仕入(経費)情報）</vt:lpstr>
      <vt:lpstr>【自動】助成金額計算シート</vt:lpstr>
      <vt:lpstr>【公社書式】内訳証明書</vt:lpstr>
      <vt:lpstr>リスト</vt:lpstr>
      <vt:lpstr>①建材一体型＿屋根</vt:lpstr>
      <vt:lpstr>②建材一体型＿屋根以外</vt:lpstr>
      <vt:lpstr>③防眩型＿ガラスレス製品</vt:lpstr>
      <vt:lpstr>④小型＿多角形・建材形</vt:lpstr>
      <vt:lpstr>⑤小型＿方形</vt:lpstr>
      <vt:lpstr>⑥防眩型＿ガラス製品</vt:lpstr>
      <vt:lpstr>⑦PV出力最適化＿直流電力変換装置以外＿マイクロインバータ</vt:lpstr>
      <vt:lpstr>⑧PV出力最適化＿直流電力変換装置＿オプティマイザ</vt:lpstr>
      <vt:lpstr>①建材一体型＿屋根</vt:lpstr>
      <vt:lpstr>②建材一体型＿屋根以外</vt:lpstr>
      <vt:lpstr>③防眩型＿ガラスレス製品</vt:lpstr>
      <vt:lpstr>④小型＿多角形・建材形</vt:lpstr>
      <vt:lpstr>⑤小型＿方形</vt:lpstr>
      <vt:lpstr>⑥防眩型＿ガラス製品</vt:lpstr>
      <vt:lpstr>⑦PV出力最適化＿直流電力変換装置以外＿マイクロインバータ</vt:lpstr>
      <vt:lpstr>⑧PV出力最適化＿直流電力変換装置＿オプティマイザ</vt:lpstr>
      <vt:lpstr>華為技術日本株式会社</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2024-04-15T10:13:02Z</dcterms:created>
  <dcterms:modified xsi:type="dcterms:W3CDTF">2025-09-24T01:04:36Z</dcterms:modified>
</cp:coreProperties>
</file>