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fs00001\CNT\温暖化対策推進課\モビリティチーム\Ｒ７\15_電動バイクの普及促進事業(EVバイク)\02_交付要綱・様式\"/>
    </mc:Choice>
  </mc:AlternateContent>
  <xr:revisionPtr revIDLastSave="0" documentId="13_ncr:1_{B5DEAB74-CFCA-447E-84F7-0CEFAAEB3999}" xr6:coauthVersionLast="47" xr6:coauthVersionMax="47" xr10:uidLastSave="{00000000-0000-0000-0000-000000000000}"/>
  <bookViews>
    <workbookView xWindow="28680" yWindow="-75" windowWidth="29040" windowHeight="15720" xr2:uid="{F421C6B6-742A-40FD-98D5-38922DE96B99}"/>
  </bookViews>
  <sheets>
    <sheet name="助成対象車両に関する情報" sheetId="1" r:id="rId1"/>
    <sheet name="助成対象車両一覧" sheetId="2" r:id="rId2"/>
    <sheet name="特別区 その他" sheetId="3" r:id="rId3"/>
  </sheets>
  <definedNames>
    <definedName name="aidea">助成対象車両一覧!$C$9:$C$13</definedName>
    <definedName name="ＥＶモーターズ・ジャパン">助成対象車両一覧!$C$2:$C$5</definedName>
    <definedName name="_xlnm.Print_Area" localSheetId="0">助成対象車両に関する情報!$A$1:$AO$40</definedName>
    <definedName name="カワサキモータース">助成対象車両一覧!$C$71:$C$72</definedName>
    <definedName name="スズキ">助成対象車両一覧!$C$59:$C$60</definedName>
    <definedName name="トヨタ">助成対象車両一覧!$C$65</definedName>
    <definedName name="トヨタ車体">助成対象車両一覧!$C$66:$C$69</definedName>
    <definedName name="プロト">助成対象車両一覧!$C$70</definedName>
    <definedName name="ホンダ">助成対象車両一覧!$C$14:$C$58</definedName>
    <definedName name="ヤマハ">助成対象車両一覧!$C$61:$C$64</definedName>
    <definedName name="日本エレクトライク">助成対象車両一覧!$C$6:$C$8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6" i="1" l="1"/>
  <c r="AD35" i="1"/>
  <c r="AD34" i="1"/>
  <c r="AD33" i="1"/>
  <c r="AD32" i="1"/>
  <c r="AD31" i="1"/>
  <c r="AD30" i="1"/>
  <c r="AD29" i="1"/>
  <c r="AD28" i="1"/>
  <c r="AD27" i="1"/>
  <c r="AD26" i="1"/>
  <c r="AD25" i="1"/>
  <c r="AD24" i="1"/>
  <c r="AD23" i="1"/>
  <c r="AD22" i="1"/>
  <c r="AD21" i="1"/>
  <c r="AD20" i="1"/>
  <c r="AD19" i="1"/>
  <c r="AD18" i="1"/>
  <c r="AD17" i="1"/>
  <c r="AD16" i="1"/>
  <c r="AD15" i="1"/>
  <c r="AD14" i="1"/>
  <c r="AD13" i="1"/>
  <c r="AD12" i="1"/>
  <c r="AD11" i="1"/>
  <c r="AD10" i="1"/>
  <c r="AD9" i="1"/>
  <c r="AD8" i="1"/>
  <c r="AD7" i="1"/>
  <c r="L7" i="1"/>
  <c r="AD37" i="1" l="1"/>
  <c r="L8"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I37" i="1" l="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E7" i="1"/>
  <c r="F7" i="1"/>
  <c r="G7" i="1"/>
  <c r="E8" i="1"/>
  <c r="F8" i="1"/>
  <c r="G8" i="1"/>
  <c r="E9" i="1"/>
  <c r="F9" i="1"/>
  <c r="N9" i="1" s="1"/>
  <c r="G9" i="1"/>
  <c r="N8" i="1" l="1"/>
  <c r="N7" i="1"/>
  <c r="N37" i="1" s="1"/>
  <c r="F36" i="1"/>
  <c r="N36" i="1" s="1"/>
  <c r="F35" i="1"/>
  <c r="N35" i="1" s="1"/>
  <c r="F34" i="1"/>
  <c r="N34" i="1" s="1"/>
  <c r="F33" i="1"/>
  <c r="N33" i="1" s="1"/>
  <c r="F32" i="1"/>
  <c r="N32" i="1" s="1"/>
  <c r="F31" i="1"/>
  <c r="N31" i="1" s="1"/>
  <c r="F30" i="1"/>
  <c r="N30" i="1" s="1"/>
  <c r="F29" i="1"/>
  <c r="N29" i="1" s="1"/>
  <c r="F28" i="1"/>
  <c r="N28" i="1" s="1"/>
  <c r="F27" i="1"/>
  <c r="N27" i="1" s="1"/>
  <c r="F26" i="1"/>
  <c r="N26" i="1" s="1"/>
  <c r="F25" i="1"/>
  <c r="N25" i="1" s="1"/>
  <c r="F24" i="1"/>
  <c r="N24" i="1" s="1"/>
  <c r="F23" i="1"/>
  <c r="N23" i="1" s="1"/>
  <c r="F22" i="1"/>
  <c r="N22" i="1" s="1"/>
  <c r="F21" i="1"/>
  <c r="N21" i="1" s="1"/>
  <c r="F20" i="1"/>
  <c r="N20" i="1" s="1"/>
  <c r="F19" i="1"/>
  <c r="N19" i="1" s="1"/>
  <c r="F18" i="1"/>
  <c r="N18" i="1" s="1"/>
  <c r="F17" i="1"/>
  <c r="N17" i="1" s="1"/>
  <c r="F16" i="1"/>
  <c r="N16" i="1" s="1"/>
  <c r="F15" i="1"/>
  <c r="N15" i="1" s="1"/>
  <c r="F14" i="1"/>
  <c r="N14" i="1" s="1"/>
  <c r="F13" i="1"/>
  <c r="N13" i="1" s="1"/>
  <c r="F12" i="1"/>
  <c r="N12" i="1" s="1"/>
  <c r="F11" i="1"/>
  <c r="N11" i="1" s="1"/>
  <c r="F10" i="1"/>
  <c r="N10" i="1" s="1"/>
  <c r="G36" i="1"/>
  <c r="G35" i="1"/>
  <c r="G34" i="1"/>
  <c r="G33" i="1"/>
  <c r="G32" i="1"/>
  <c r="G31" i="1"/>
  <c r="G30" i="1"/>
  <c r="G29" i="1"/>
  <c r="G28" i="1"/>
  <c r="G27" i="1"/>
  <c r="G26" i="1"/>
  <c r="G25" i="1"/>
  <c r="G24" i="1"/>
  <c r="G23" i="1"/>
  <c r="G22" i="1"/>
  <c r="G21" i="1"/>
  <c r="G20" i="1"/>
  <c r="G19" i="1"/>
  <c r="G18" i="1"/>
  <c r="G17" i="1"/>
  <c r="G16" i="1"/>
  <c r="G15" i="1"/>
  <c r="G14" i="1"/>
  <c r="G13" i="1"/>
  <c r="G12" i="1"/>
  <c r="G11" i="1"/>
  <c r="G10" i="1"/>
  <c r="E36" i="1"/>
  <c r="E35" i="1"/>
  <c r="E34" i="1"/>
  <c r="E33" i="1"/>
  <c r="E32" i="1"/>
  <c r="E31" i="1"/>
  <c r="E30" i="1"/>
  <c r="E29" i="1"/>
  <c r="E28" i="1"/>
  <c r="E27" i="1"/>
  <c r="E26" i="1"/>
  <c r="E25" i="1"/>
  <c r="E24" i="1"/>
  <c r="E23" i="1"/>
  <c r="E22" i="1"/>
  <c r="E21" i="1"/>
  <c r="E20" i="1"/>
  <c r="E19" i="1"/>
  <c r="E18" i="1"/>
  <c r="E17" i="1"/>
  <c r="E16" i="1"/>
  <c r="E15" i="1"/>
  <c r="E14" i="1"/>
  <c r="E13" i="1"/>
  <c r="E12" i="1"/>
  <c r="E11" i="1"/>
  <c r="E10" i="1"/>
  <c r="N72" i="2" l="1"/>
  <c r="N71" i="2"/>
  <c r="N70" i="2"/>
  <c r="N69" i="2"/>
  <c r="N68" i="2"/>
  <c r="N67" i="2"/>
  <c r="N66" i="2"/>
  <c r="N65" i="2"/>
  <c r="N64" i="2"/>
  <c r="N63" i="2"/>
  <c r="N62" i="2"/>
  <c r="N61" i="2"/>
  <c r="N60" i="2"/>
  <c r="F60" i="2"/>
  <c r="N59" i="2"/>
  <c r="N56" i="2"/>
  <c r="N55" i="2"/>
  <c r="N54" i="2"/>
  <c r="F54" i="2"/>
  <c r="F55" i="2" s="1"/>
  <c r="F56" i="2" s="1"/>
  <c r="N53" i="2"/>
  <c r="N52" i="2"/>
  <c r="N51" i="2"/>
  <c r="N50" i="2"/>
  <c r="F50" i="2"/>
  <c r="F51" i="2" s="1"/>
  <c r="F52" i="2" s="1"/>
  <c r="N49" i="2"/>
  <c r="N48" i="2"/>
  <c r="N47" i="2"/>
  <c r="N46" i="2"/>
  <c r="F46" i="2"/>
  <c r="F47" i="2" s="1"/>
  <c r="F48" i="2" s="1"/>
  <c r="N45" i="2"/>
  <c r="N44" i="2"/>
  <c r="N43" i="2"/>
  <c r="N42" i="2"/>
  <c r="N41" i="2"/>
  <c r="N40" i="2"/>
  <c r="N39" i="2"/>
  <c r="N38" i="2"/>
  <c r="N37" i="2"/>
  <c r="N36" i="2"/>
  <c r="N35" i="2"/>
  <c r="N34" i="2"/>
  <c r="N33" i="2"/>
  <c r="N32" i="2"/>
  <c r="N31" i="2"/>
  <c r="F31" i="2"/>
  <c r="F32" i="2" s="1"/>
  <c r="F33" i="2" s="1"/>
  <c r="N30" i="2"/>
  <c r="N29" i="2"/>
  <c r="N28" i="2"/>
  <c r="N27" i="2"/>
  <c r="F27" i="2"/>
  <c r="F28" i="2" s="1"/>
  <c r="F29" i="2" s="1"/>
  <c r="N26" i="2"/>
  <c r="N25" i="2"/>
  <c r="N24" i="2"/>
  <c r="N23" i="2"/>
  <c r="F23" i="2"/>
  <c r="F24" i="2" s="1"/>
  <c r="F25" i="2" s="1"/>
  <c r="N22" i="2"/>
  <c r="N21" i="2"/>
  <c r="N20" i="2"/>
  <c r="N19" i="2"/>
  <c r="F19" i="2"/>
  <c r="F20" i="2" s="1"/>
  <c r="F21" i="2" s="1"/>
  <c r="N18" i="2"/>
  <c r="N17" i="2"/>
  <c r="N16" i="2"/>
  <c r="N15" i="2"/>
  <c r="F15" i="2"/>
  <c r="F16" i="2" s="1"/>
  <c r="F17" i="2" s="1"/>
  <c r="N14" i="2"/>
  <c r="N13" i="2"/>
  <c r="N12" i="2"/>
  <c r="N11" i="2"/>
  <c r="N10" i="2"/>
  <c r="N9" i="2"/>
  <c r="N8" i="2"/>
  <c r="N7" i="2"/>
  <c r="N6" i="2"/>
  <c r="N5" i="2"/>
  <c r="N4" i="2"/>
  <c r="N3" i="2"/>
  <c r="N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tc={8AC8F6D3-C736-4E53-988C-AF3C5BBCD51A}</author>
    <author>tc={81235CAF-404B-48A7-A35F-72DF960956B4}</author>
    <author>tc={94EF42C5-7628-44D6-A0DE-54732826F778}</author>
    <author>tc={18A88DF8-248A-41DE-A9CC-3FAFCEBE6548}</author>
    <author>tc={331F3F04-0A9B-4EBF-BBF8-1A35870F724B}</author>
    <author>tc={00CD13D4-2271-4AC0-8CE2-280C22606BEC}</author>
    <author>tc={ECDC1383-6A7E-4C9B-89BC-35AEBD1983B5}</author>
    <author>tc={9C830293-B037-4024-B1B4-BEA273935C0A}</author>
  </authors>
  <commentList>
    <comment ref="D6" authorId="0" shapeId="0" xr:uid="{8AC8F6D3-C736-4E53-988C-AF3C5BBCD5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助成対象車両一覧の記載と完全に一致させてください。</t>
      </text>
    </comment>
    <comment ref="I6" authorId="1" shapeId="0" xr:uid="{81235CAF-404B-48A7-A35F-72DF960956B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標識交付証明書の情報を入力してください。</t>
      </text>
    </comment>
    <comment ref="J6" authorId="2" shapeId="0" xr:uid="{94EF42C5-7628-44D6-A0DE-54732826F77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標識交付証明書の情報を入力してください。</t>
      </text>
    </comment>
    <comment ref="L6" authorId="3" shapeId="0" xr:uid="{18A88DF8-248A-41DE-A9CC-3FAFCEBE654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上記住所が23区であれば「特別区」を、それ以外であれば「その他」を選択してください。</t>
      </text>
    </comment>
    <comment ref="M6" authorId="4" shapeId="0" xr:uid="{331F3F04-0A9B-4EBF-BBF8-1A35870F72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※予備バッテリー付きの車両の購入、または車両と併せて予備バッテリーを購入し、
「予備バッテリー有の助成額」で申請した場合、初度登録日から３年間で１６,０００km以上走行することが条件となり、３年間、毎年公社に使用状況を報告する必要があります。
走行距離が16,000kmに到達する見込みのない方、または使用状況報告の提出を望まない方については「予備バッテリー無の助成額」での申請も可能です。
この場合は使用状況報告は義務ではありません。
以下から今回の申請に該当するものを選択してください。当するものを選択してください。</t>
      </text>
    </comment>
    <comment ref="O6" authorId="5" shapeId="0" xr:uid="{00CD13D4-2271-4AC0-8CE2-280C22606BE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申請する車両に本助成金以外の補助金を受けていますか？ 今後受ける予定がある場合も「はい」を選択してください。 </t>
      </text>
    </comment>
    <comment ref="Z6" authorId="6" shapeId="0" xr:uid="{ECDC1383-6A7E-4C9B-89BC-35AEBD1983B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当該申請と同時に電動バイク充電環境促進事業に申請しますか？
なお、電動バイク充電環境促進事業については当該申請と同時に申請する場合のみ受け付けます。
別々での申請はいかなる理由であっても受理できませんのでご留意ください。
助成対象は以下2項目です。
・専用充電器の購入費用
・バッテリーシェアリングサービスの契約基本料
</t>
      </text>
    </comment>
    <comment ref="AA6" authorId="7" shapeId="0" xr:uid="{9C830293-B037-4024-B1B4-BEA273935C0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対象設備導入に係る種別をプルダウンより選択してください。
</t>
      </text>
    </comment>
  </commentList>
</comments>
</file>

<file path=xl/sharedStrings.xml><?xml version="1.0" encoding="utf-8"?>
<sst xmlns="http://schemas.openxmlformats.org/spreadsheetml/2006/main" count="601" uniqueCount="234">
  <si>
    <t>No.</t>
    <phoneticPr fontId="2"/>
  </si>
  <si>
    <t>例</t>
    <rPh sb="0" eb="1">
      <t>レイ</t>
    </rPh>
    <phoneticPr fontId="2"/>
  </si>
  <si>
    <t>東京都新宿区西新宿●丁目●-●</t>
    <rPh sb="3" eb="5">
      <t>シンジュク</t>
    </rPh>
    <rPh sb="6" eb="9">
      <t>ニシシンジュク</t>
    </rPh>
    <phoneticPr fontId="2"/>
  </si>
  <si>
    <t>円</t>
    <rPh sb="0" eb="1">
      <t>エン</t>
    </rPh>
    <phoneticPr fontId="3"/>
  </si>
  <si>
    <t>yyyy/mm/dd</t>
    <phoneticPr fontId="2"/>
  </si>
  <si>
    <t>第１号様式（第７条関係）</t>
    <rPh sb="0" eb="1">
      <t>ダイ</t>
    </rPh>
    <rPh sb="2" eb="3">
      <t>ゴウ</t>
    </rPh>
    <rPh sb="3" eb="5">
      <t>ヨウシキ</t>
    </rPh>
    <rPh sb="6" eb="7">
      <t>ダイ</t>
    </rPh>
    <rPh sb="8" eb="9">
      <t>ジョウ</t>
    </rPh>
    <rPh sb="9" eb="11">
      <t>カンケイ</t>
    </rPh>
    <phoneticPr fontId="11"/>
  </si>
  <si>
    <t>助成対象車両に関する情報（標識交付証明書をもとに記載）</t>
    <rPh sb="0" eb="2">
      <t>ジョセイ</t>
    </rPh>
    <rPh sb="2" eb="4">
      <t>タイショウ</t>
    </rPh>
    <rPh sb="4" eb="6">
      <t>シャリョウ</t>
    </rPh>
    <rPh sb="7" eb="8">
      <t>カン</t>
    </rPh>
    <rPh sb="10" eb="12">
      <t>ジョウホウ</t>
    </rPh>
    <rPh sb="13" eb="20">
      <t>ヒョウシキコウフショウメイショ</t>
    </rPh>
    <rPh sb="24" eb="26">
      <t>キサイ</t>
    </rPh>
    <phoneticPr fontId="11"/>
  </si>
  <si>
    <t>車名</t>
    <phoneticPr fontId="2"/>
  </si>
  <si>
    <t>ホンダ</t>
    <phoneticPr fontId="2"/>
  </si>
  <si>
    <t>GYRO CANOPY e:（「MPP e:」バッテリー版)</t>
    <phoneticPr fontId="2"/>
  </si>
  <si>
    <t>ZAD-EF●●</t>
    <phoneticPr fontId="2"/>
  </si>
  <si>
    <t>原付</t>
    <rPh sb="0" eb="2">
      <t>ゲンツキ</t>
    </rPh>
    <phoneticPr fontId="2"/>
  </si>
  <si>
    <t>車体番号</t>
    <rPh sb="0" eb="4">
      <t>シャタイバンゴウ</t>
    </rPh>
    <phoneticPr fontId="2"/>
  </si>
  <si>
    <t>EF●●-1000●●●</t>
    <phoneticPr fontId="2"/>
  </si>
  <si>
    <t>新宿区あ1234</t>
    <rPh sb="0" eb="3">
      <t>シンジュクク</t>
    </rPh>
    <phoneticPr fontId="2"/>
  </si>
  <si>
    <r>
      <t xml:space="preserve">メーカー名
</t>
    </r>
    <r>
      <rPr>
        <b/>
        <sz val="12"/>
        <color rgb="FFFF0000"/>
        <rFont val="游ゴシック"/>
        <family val="3"/>
        <charset val="128"/>
        <scheme val="minor"/>
      </rPr>
      <t>※プルダウンより選択</t>
    </r>
    <rPh sb="14" eb="16">
      <t>センタク</t>
    </rPh>
    <phoneticPr fontId="2"/>
  </si>
  <si>
    <t>定置場（標識交付証明書）</t>
    <rPh sb="0" eb="3">
      <t>テイチバ</t>
    </rPh>
    <rPh sb="4" eb="8">
      <t>ヒョウシキコウフ</t>
    </rPh>
    <rPh sb="8" eb="11">
      <t>ショウメイショ</t>
    </rPh>
    <phoneticPr fontId="6"/>
  </si>
  <si>
    <t>特別区</t>
    <rPh sb="0" eb="3">
      <t>トクベツク</t>
    </rPh>
    <phoneticPr fontId="2"/>
  </si>
  <si>
    <t>他の助成金について</t>
    <rPh sb="0" eb="1">
      <t>ホカ</t>
    </rPh>
    <rPh sb="2" eb="5">
      <t>ジョセイキン</t>
    </rPh>
    <phoneticPr fontId="6"/>
  </si>
  <si>
    <t>はい</t>
    <phoneticPr fontId="2"/>
  </si>
  <si>
    <t>CEV補助金</t>
    <rPh sb="3" eb="6">
      <t>ホジョキン</t>
    </rPh>
    <phoneticPr fontId="2"/>
  </si>
  <si>
    <t>初度登録日（標識交付証明書）</t>
    <rPh sb="6" eb="8">
      <t>ヒョウシキ</t>
    </rPh>
    <rPh sb="8" eb="13">
      <t>コウフショウメイショ</t>
    </rPh>
    <phoneticPr fontId="2"/>
  </si>
  <si>
    <t>メーカー</t>
  </si>
  <si>
    <t>車名</t>
  </si>
  <si>
    <t>型式</t>
  </si>
  <si>
    <t>種別</t>
  </si>
  <si>
    <t>本体車両価格</t>
    <phoneticPr fontId="3"/>
  </si>
  <si>
    <t>同種同格
ガソリン車</t>
    <rPh sb="9" eb="10">
      <t>シャ</t>
    </rPh>
    <phoneticPr fontId="3"/>
  </si>
  <si>
    <t>CEV補助金額</t>
    <phoneticPr fontId="3"/>
  </si>
  <si>
    <t>①R6助成金額</t>
    <rPh sb="3" eb="5">
      <t>ジョセイ</t>
    </rPh>
    <phoneticPr fontId="3"/>
  </si>
  <si>
    <t>②R5助成金額</t>
    <phoneticPr fontId="3"/>
  </si>
  <si>
    <t>CEV登録日
（1年以内）</t>
    <rPh sb="3" eb="6">
      <t>トウロクビ</t>
    </rPh>
    <rPh sb="9" eb="12">
      <t>ネンイナイ</t>
    </rPh>
    <phoneticPr fontId="3"/>
  </si>
  <si>
    <t>輪数</t>
    <rPh sb="0" eb="1">
      <t>ワ</t>
    </rPh>
    <rPh sb="1" eb="2">
      <t>スウ</t>
    </rPh>
    <phoneticPr fontId="3"/>
  </si>
  <si>
    <t>屋根</t>
    <rPh sb="0" eb="2">
      <t>ヤネ</t>
    </rPh>
    <phoneticPr fontId="3"/>
  </si>
  <si>
    <t>個人販売</t>
    <rPh sb="0" eb="4">
      <t>コジンハンバイ</t>
    </rPh>
    <phoneticPr fontId="3"/>
  </si>
  <si>
    <t>集計用種別</t>
    <rPh sb="0" eb="5">
      <t>シュウケイヨウシュベツ</t>
    </rPh>
    <phoneticPr fontId="2"/>
  </si>
  <si>
    <t>側車付二輪</t>
  </si>
  <si>
    <t>-</t>
    <phoneticPr fontId="2"/>
  </si>
  <si>
    <t>３輪</t>
    <rPh sb="1" eb="2">
      <t>リン</t>
    </rPh>
    <phoneticPr fontId="3"/>
  </si>
  <si>
    <t>ＥＶモーターズ・ジャパン</t>
    <phoneticPr fontId="2"/>
  </si>
  <si>
    <t>Bange</t>
    <phoneticPr fontId="2"/>
  </si>
  <si>
    <t>不明</t>
    <rPh sb="0" eb="2">
      <t>フメイ</t>
    </rPh>
    <phoneticPr fontId="2"/>
  </si>
  <si>
    <t>〇</t>
  </si>
  <si>
    <t>Bange-P</t>
  </si>
  <si>
    <t>Bange-F</t>
  </si>
  <si>
    <t>日本エレクトライク</t>
    <phoneticPr fontId="2"/>
  </si>
  <si>
    <t>エレクトライク マヒンドラ TREO ZOR PU</t>
    <phoneticPr fontId="2"/>
  </si>
  <si>
    <t>エレクトライク マヒンドラ TREO ZOR FB</t>
    <phoneticPr fontId="2"/>
  </si>
  <si>
    <t>エレクトライク マヒンドラ TREO ZOR DV</t>
    <phoneticPr fontId="2"/>
  </si>
  <si>
    <t>aidea</t>
    <phoneticPr fontId="3"/>
  </si>
  <si>
    <t>AA-Cargo α4</t>
    <phoneticPr fontId="2"/>
  </si>
  <si>
    <t>ZAD-AA45</t>
    <phoneticPr fontId="2"/>
  </si>
  <si>
    <t>原付一種</t>
    <phoneticPr fontId="2"/>
  </si>
  <si>
    <r>
      <t xml:space="preserve">aidea AA-wiz </t>
    </r>
    <r>
      <rPr>
        <sz val="11"/>
        <color theme="1"/>
        <rFont val="Calibri"/>
        <family val="3"/>
        <charset val="161"/>
      </rPr>
      <t>α</t>
    </r>
    <phoneticPr fontId="2"/>
  </si>
  <si>
    <t>ZAD-CF45</t>
  </si>
  <si>
    <r>
      <t xml:space="preserve">aidea AA-wiz PRO </t>
    </r>
    <r>
      <rPr>
        <sz val="11"/>
        <color theme="1"/>
        <rFont val="Calibri"/>
        <family val="3"/>
        <charset val="161"/>
      </rPr>
      <t>α</t>
    </r>
    <phoneticPr fontId="2"/>
  </si>
  <si>
    <t>ZAD-CF46</t>
  </si>
  <si>
    <r>
      <t xml:space="preserve">aidea AA-wiz PRO JP </t>
    </r>
    <r>
      <rPr>
        <sz val="11"/>
        <color theme="1"/>
        <rFont val="Calibri"/>
        <family val="3"/>
        <charset val="161"/>
      </rPr>
      <t>α</t>
    </r>
    <phoneticPr fontId="2"/>
  </si>
  <si>
    <t>ZAD-CF47</t>
  </si>
  <si>
    <t>AA-Cargo β8</t>
    <phoneticPr fontId="3"/>
  </si>
  <si>
    <t>ZAD-AA86</t>
  </si>
  <si>
    <t>原付二種</t>
  </si>
  <si>
    <t>２輪</t>
    <rPh sb="1" eb="2">
      <t>リン</t>
    </rPh>
    <phoneticPr fontId="3"/>
  </si>
  <si>
    <t>×</t>
  </si>
  <si>
    <t>BENLY e: Ⅰ</t>
    <phoneticPr fontId="3"/>
  </si>
  <si>
    <t>ZAD-EF07</t>
  </si>
  <si>
    <t>原付一種</t>
  </si>
  <si>
    <t>―</t>
  </si>
  <si>
    <r>
      <t>BENLY e: Ⅰ</t>
    </r>
    <r>
      <rPr>
        <sz val="11"/>
        <color rgb="FFFF0000"/>
        <rFont val="HGｺﾞｼｯｸM"/>
        <family val="3"/>
        <charset val="128"/>
      </rPr>
      <t>（予備バッテリー2個セット)</t>
    </r>
    <phoneticPr fontId="2"/>
  </si>
  <si>
    <r>
      <t>BENLY e: Ⅰ</t>
    </r>
    <r>
      <rPr>
        <sz val="11"/>
        <color rgb="FFFF0000"/>
        <rFont val="HGｺﾞｼｯｸM"/>
        <family val="3"/>
        <charset val="128"/>
      </rPr>
      <t>（「MPP e:」バッテリー版)</t>
    </r>
    <phoneticPr fontId="2"/>
  </si>
  <si>
    <r>
      <t>BENLY e: Ⅰ</t>
    </r>
    <r>
      <rPr>
        <sz val="11"/>
        <color rgb="FFFF0000"/>
        <rFont val="HGｺﾞｼｯｸM"/>
        <family val="3"/>
        <charset val="128"/>
      </rPr>
      <t>（予備「MPP e:」バッテリー2個セット)</t>
    </r>
    <phoneticPr fontId="2"/>
  </si>
  <si>
    <t>BENLY e: Ⅰプロ</t>
  </si>
  <si>
    <t>ZAD-EF08</t>
  </si>
  <si>
    <r>
      <t>BENLY e: Ⅰプロ</t>
    </r>
    <r>
      <rPr>
        <sz val="11"/>
        <color rgb="FFFF0000"/>
        <rFont val="HGｺﾞｼｯｸM"/>
        <family val="3"/>
        <charset val="128"/>
      </rPr>
      <t>（予備バッテリー2個セット)</t>
    </r>
    <phoneticPr fontId="2"/>
  </si>
  <si>
    <r>
      <t>BENLY e: Ⅰプロ</t>
    </r>
    <r>
      <rPr>
        <sz val="11"/>
        <color rgb="FFFF0000"/>
        <rFont val="HGｺﾞｼｯｸM"/>
        <family val="3"/>
        <charset val="128"/>
      </rPr>
      <t>（「MPP e:」バッテリー版)</t>
    </r>
    <phoneticPr fontId="2"/>
  </si>
  <si>
    <r>
      <t>BENLY e: Ⅰプロ</t>
    </r>
    <r>
      <rPr>
        <sz val="11"/>
        <color rgb="FFFF0000"/>
        <rFont val="HGｺﾞｼｯｸM"/>
        <family val="3"/>
        <charset val="128"/>
      </rPr>
      <t>（予備「MPP e:」バッテリー2個セット)</t>
    </r>
    <phoneticPr fontId="2"/>
  </si>
  <si>
    <t>BENLY e: Ⅰプロ2</t>
  </si>
  <si>
    <t>ZAD-EF09</t>
  </si>
  <si>
    <r>
      <t>BENLY e: Ⅰプロ2</t>
    </r>
    <r>
      <rPr>
        <sz val="11"/>
        <color rgb="FFFF0000"/>
        <rFont val="HGｺﾞｼｯｸM"/>
        <family val="3"/>
        <charset val="128"/>
      </rPr>
      <t>（予備バッテリー2個セット)</t>
    </r>
    <phoneticPr fontId="2"/>
  </si>
  <si>
    <r>
      <t>BENLY e: Ⅰプロ2</t>
    </r>
    <r>
      <rPr>
        <sz val="11"/>
        <color rgb="FFFF0000"/>
        <rFont val="HGｺﾞｼｯｸM"/>
        <family val="3"/>
        <charset val="128"/>
      </rPr>
      <t>（「MPP e:」バッテリー版)</t>
    </r>
    <phoneticPr fontId="2"/>
  </si>
  <si>
    <r>
      <t>BENLY e: Ⅰプロ2</t>
    </r>
    <r>
      <rPr>
        <sz val="11"/>
        <color rgb="FFFF0000"/>
        <rFont val="HGｺﾞｼｯｸM"/>
        <family val="3"/>
        <charset val="128"/>
      </rPr>
      <t>（予備「MPP e:」バッテリー2個セット)</t>
    </r>
    <phoneticPr fontId="2"/>
  </si>
  <si>
    <t>GYRO e:</t>
  </si>
  <si>
    <t>ZAD-EF13</t>
  </si>
  <si>
    <t>３輪</t>
    <phoneticPr fontId="3"/>
  </si>
  <si>
    <r>
      <t>GYRO e:</t>
    </r>
    <r>
      <rPr>
        <sz val="11"/>
        <color rgb="FFFF0000"/>
        <rFont val="HGｺﾞｼｯｸM"/>
        <family val="3"/>
        <charset val="128"/>
      </rPr>
      <t>（予備バッテリー2個セット)</t>
    </r>
    <phoneticPr fontId="2"/>
  </si>
  <si>
    <r>
      <t>GYRO e:</t>
    </r>
    <r>
      <rPr>
        <sz val="11"/>
        <color rgb="FFFF0000"/>
        <rFont val="HGｺﾞｼｯｸM"/>
        <family val="3"/>
        <charset val="128"/>
      </rPr>
      <t>（「MPP e:」バッテリー版)</t>
    </r>
    <phoneticPr fontId="2"/>
  </si>
  <si>
    <r>
      <t>GYRO e:</t>
    </r>
    <r>
      <rPr>
        <sz val="11"/>
        <color rgb="FFFF0000"/>
        <rFont val="HGｺﾞｼｯｸM"/>
        <family val="3"/>
        <charset val="128"/>
      </rPr>
      <t>（予備「MPP e:」バッテリー2個セット)</t>
    </r>
    <phoneticPr fontId="2"/>
  </si>
  <si>
    <t>GYRO CANOPY e:</t>
  </si>
  <si>
    <t>ZAD-EF14</t>
  </si>
  <si>
    <r>
      <t>GYRO CANOPY e:</t>
    </r>
    <r>
      <rPr>
        <sz val="11"/>
        <color rgb="FFFF0000"/>
        <rFont val="HGｺﾞｼｯｸM"/>
        <family val="3"/>
        <charset val="128"/>
      </rPr>
      <t>（予備バッテリー2個セット)</t>
    </r>
    <phoneticPr fontId="2"/>
  </si>
  <si>
    <r>
      <t>GYRO CANOPY e:</t>
    </r>
    <r>
      <rPr>
        <sz val="11"/>
        <color rgb="FFFF0000"/>
        <rFont val="HGｺﾞｼｯｸM"/>
        <family val="3"/>
        <charset val="128"/>
      </rPr>
      <t>（「MPP e:」バッテリー版)</t>
    </r>
    <phoneticPr fontId="2"/>
  </si>
  <si>
    <r>
      <t>GYRO CANOPY e:</t>
    </r>
    <r>
      <rPr>
        <sz val="11"/>
        <color rgb="FFFF0000"/>
        <rFont val="HGｺﾞｼｯｸM"/>
        <family val="3"/>
        <charset val="128"/>
      </rPr>
      <t>（予備「MPP e:」バッテリー2個セット)</t>
    </r>
    <phoneticPr fontId="2"/>
  </si>
  <si>
    <r>
      <t>EM1 e:</t>
    </r>
    <r>
      <rPr>
        <sz val="11"/>
        <color rgb="FFFF0000"/>
        <rFont val="HGｺﾞｼｯｸM"/>
        <family val="3"/>
        <charset val="128"/>
      </rPr>
      <t>（「MPP e:」バッテリー1個)</t>
    </r>
    <phoneticPr fontId="2"/>
  </si>
  <si>
    <t>ZAD-EF16</t>
    <phoneticPr fontId="3"/>
  </si>
  <si>
    <t>ZAD-EF16</t>
    <phoneticPr fontId="2"/>
  </si>
  <si>
    <r>
      <t>EM1 e:</t>
    </r>
    <r>
      <rPr>
        <sz val="11"/>
        <color rgb="FFFF0000"/>
        <rFont val="HGｺﾞｼｯｸM"/>
        <family val="3"/>
        <charset val="128"/>
      </rPr>
      <t>（「MPP e:」バッテリー2個)</t>
    </r>
    <phoneticPr fontId="2"/>
  </si>
  <si>
    <t>BENLY e: Ⅰ（バッテリーなし）</t>
    <phoneticPr fontId="3"/>
  </si>
  <si>
    <t>ZAD-EF07</t>
    <phoneticPr fontId="3"/>
  </si>
  <si>
    <t>17.2万</t>
    <rPh sb="4" eb="5">
      <t>マン</t>
    </rPh>
    <phoneticPr fontId="3"/>
  </si>
  <si>
    <t>―</t>
    <phoneticPr fontId="3"/>
  </si>
  <si>
    <t>BENLY e: Ⅰプロ（バッテリーなし）</t>
    <phoneticPr fontId="3"/>
  </si>
  <si>
    <t>18.2万</t>
    <rPh sb="4" eb="5">
      <t>マン</t>
    </rPh>
    <phoneticPr fontId="3"/>
  </si>
  <si>
    <t>BENLY e: Ⅰプロ2（バッテリーなし）</t>
    <phoneticPr fontId="3"/>
  </si>
  <si>
    <t>GYRO e:（バッテリーなし）</t>
    <phoneticPr fontId="2"/>
  </si>
  <si>
    <t>ZAD-EF13</t>
    <phoneticPr fontId="3"/>
  </si>
  <si>
    <t>31.5万</t>
    <rPh sb="4" eb="5">
      <t>マン</t>
    </rPh>
    <phoneticPr fontId="3"/>
  </si>
  <si>
    <t>GYRO CANOPY e:（バッテリーなし）</t>
    <phoneticPr fontId="2"/>
  </si>
  <si>
    <t>ZAD-EF14</t>
    <phoneticPr fontId="3"/>
  </si>
  <si>
    <t>46.8万</t>
    <rPh sb="4" eb="5">
      <t>マン</t>
    </rPh>
    <phoneticPr fontId="3"/>
  </si>
  <si>
    <t>EM1 e: （バッテリーなし）</t>
    <phoneticPr fontId="3"/>
  </si>
  <si>
    <t>16.3万</t>
    <rPh sb="4" eb="5">
      <t>マン</t>
    </rPh>
    <phoneticPr fontId="3"/>
  </si>
  <si>
    <t>BENLY e: Ⅱ（バッテリーなし）</t>
    <phoneticPr fontId="3"/>
  </si>
  <si>
    <t>ZAD-EF10</t>
    <phoneticPr fontId="3"/>
  </si>
  <si>
    <t>21.1万</t>
    <rPh sb="4" eb="5">
      <t>マン</t>
    </rPh>
    <phoneticPr fontId="3"/>
  </si>
  <si>
    <t>BENLY e: Ⅱプロ（バッテリーなし）</t>
    <phoneticPr fontId="3"/>
  </si>
  <si>
    <t>ZAD-EF11</t>
  </si>
  <si>
    <t>22.4万</t>
    <rPh sb="4" eb="5">
      <t>マン</t>
    </rPh>
    <phoneticPr fontId="3"/>
  </si>
  <si>
    <t>BENLY e: Ⅱプロ2（バッテリーなし）</t>
    <phoneticPr fontId="3"/>
  </si>
  <si>
    <t>ZAD-EF12</t>
  </si>
  <si>
    <t>BENLY e: Ⅱ</t>
  </si>
  <si>
    <t>ZAD-EF10</t>
  </si>
  <si>
    <r>
      <t>BENLY e: Ⅱ</t>
    </r>
    <r>
      <rPr>
        <sz val="11"/>
        <color rgb="FFFF0000"/>
        <rFont val="HGｺﾞｼｯｸM"/>
        <family val="3"/>
        <charset val="128"/>
      </rPr>
      <t>（予備バッテリー2個セット)</t>
    </r>
    <phoneticPr fontId="2"/>
  </si>
  <si>
    <r>
      <t>BENLY e: Ⅱ</t>
    </r>
    <r>
      <rPr>
        <sz val="11"/>
        <color rgb="FFFF0000"/>
        <rFont val="HGｺﾞｼｯｸM"/>
        <family val="3"/>
        <charset val="128"/>
      </rPr>
      <t>（「MPP e:」バッテリー版)</t>
    </r>
    <phoneticPr fontId="2"/>
  </si>
  <si>
    <r>
      <t>BENLY e: Ⅱ</t>
    </r>
    <r>
      <rPr>
        <sz val="11"/>
        <color rgb="FFFF0000"/>
        <rFont val="HGｺﾞｼｯｸM"/>
        <family val="3"/>
        <charset val="128"/>
      </rPr>
      <t>（予備「MPP e:」バッテリー2個セット)</t>
    </r>
    <phoneticPr fontId="2"/>
  </si>
  <si>
    <t>BENLY e: Ⅱプロ</t>
  </si>
  <si>
    <r>
      <t>BENLY e: Ⅱプロ</t>
    </r>
    <r>
      <rPr>
        <sz val="11"/>
        <color rgb="FFFF0000"/>
        <rFont val="HGｺﾞｼｯｸM"/>
        <family val="3"/>
        <charset val="128"/>
      </rPr>
      <t>（予備バッテリー2個セット)</t>
    </r>
    <phoneticPr fontId="2"/>
  </si>
  <si>
    <r>
      <t>BENLY e: Ⅱプロ</t>
    </r>
    <r>
      <rPr>
        <sz val="11"/>
        <color rgb="FFFF0000"/>
        <rFont val="HGｺﾞｼｯｸM"/>
        <family val="3"/>
        <charset val="128"/>
      </rPr>
      <t>（「MPP e:」バッテリー版)</t>
    </r>
    <phoneticPr fontId="2"/>
  </si>
  <si>
    <r>
      <t>BENLY e: Ⅱプロ</t>
    </r>
    <r>
      <rPr>
        <sz val="11"/>
        <color rgb="FFFF0000"/>
        <rFont val="HGｺﾞｼｯｸM"/>
        <family val="3"/>
        <charset val="128"/>
      </rPr>
      <t>（予備「MPP e:」バッテリー2個セット)</t>
    </r>
    <phoneticPr fontId="2"/>
  </si>
  <si>
    <t>―</t>
    <phoneticPr fontId="2"/>
  </si>
  <si>
    <r>
      <t>BENLY e: Ⅱプロ2</t>
    </r>
    <r>
      <rPr>
        <sz val="11"/>
        <color rgb="FFFF0000"/>
        <rFont val="HGｺﾞｼｯｸM"/>
        <family val="3"/>
        <charset val="128"/>
      </rPr>
      <t>（予備バッテリー2個セット)</t>
    </r>
    <phoneticPr fontId="2"/>
  </si>
  <si>
    <r>
      <t>BENLY e: Ⅱプロ2</t>
    </r>
    <r>
      <rPr>
        <sz val="11"/>
        <color rgb="FFFF0000"/>
        <rFont val="HGｺﾞｼｯｸM"/>
        <family val="3"/>
        <charset val="128"/>
      </rPr>
      <t>（「MPP e:」バッテリー版)</t>
    </r>
    <phoneticPr fontId="2"/>
  </si>
  <si>
    <r>
      <t>BENLY e: Ⅱプロ2</t>
    </r>
    <r>
      <rPr>
        <sz val="11"/>
        <color rgb="FFFF0000"/>
        <rFont val="HGｺﾞｼｯｸM"/>
        <family val="3"/>
        <charset val="128"/>
      </rPr>
      <t>（予備「MPP e:」バッテリー2個セット)</t>
    </r>
    <phoneticPr fontId="2"/>
  </si>
  <si>
    <t>スズキ</t>
  </si>
  <si>
    <t>e-Let’s</t>
    <phoneticPr fontId="3"/>
  </si>
  <si>
    <t>ZAD-CZ81A</t>
  </si>
  <si>
    <t>〇（生産終了）</t>
    <rPh sb="2" eb="6">
      <t>セイサンシュウリョウ</t>
    </rPh>
    <phoneticPr fontId="3"/>
  </si>
  <si>
    <t>e-Let’sW</t>
  </si>
  <si>
    <t>ヤマハ</t>
  </si>
  <si>
    <t>EC-03</t>
    <phoneticPr fontId="3"/>
  </si>
  <si>
    <t>ZAD-SY06J</t>
  </si>
  <si>
    <t>E-Vino（車台番号:004081以降）</t>
    <phoneticPr fontId="2"/>
  </si>
  <si>
    <t>ZAD-SY11J</t>
  </si>
  <si>
    <t>〇</t>
    <phoneticPr fontId="3"/>
  </si>
  <si>
    <t>E-Vino（2020.10.14価格改定後モデル）</t>
  </si>
  <si>
    <t>E-Vino（旧タイプ）</t>
    <rPh sb="7" eb="8">
      <t>キュウ</t>
    </rPh>
    <phoneticPr fontId="3"/>
  </si>
  <si>
    <t>トヨタ</t>
    <phoneticPr fontId="2"/>
  </si>
  <si>
    <t>C+pod</t>
    <phoneticPr fontId="2"/>
  </si>
  <si>
    <t>ZAD-RMV11</t>
    <phoneticPr fontId="2"/>
  </si>
  <si>
    <t>ミニカー</t>
  </si>
  <si>
    <t>200000
300000</t>
    <phoneticPr fontId="2"/>
  </si>
  <si>
    <t>４輪</t>
    <rPh sb="1" eb="2">
      <t>リン</t>
    </rPh>
    <phoneticPr fontId="3"/>
  </si>
  <si>
    <t>トヨタ車体</t>
  </si>
  <si>
    <t>コムス　B・COM ベーシック</t>
    <phoneticPr fontId="3"/>
  </si>
  <si>
    <t>ZAD-TAK30-BS</t>
    <phoneticPr fontId="3"/>
  </si>
  <si>
    <t>コムス　B・COM デッキ</t>
    <phoneticPr fontId="3"/>
  </si>
  <si>
    <t xml:space="preserve">ZAD-TAK30-KS </t>
    <phoneticPr fontId="2"/>
  </si>
  <si>
    <t>コムス　B・COM デリバリー</t>
    <phoneticPr fontId="3"/>
  </si>
  <si>
    <t>ZAD-TAK30-DS</t>
    <phoneticPr fontId="2"/>
  </si>
  <si>
    <t>コムス　P・COM</t>
    <phoneticPr fontId="2"/>
  </si>
  <si>
    <t>ZAD-TAK30-PD</t>
    <phoneticPr fontId="2"/>
  </si>
  <si>
    <t>プロト</t>
    <phoneticPr fontId="2"/>
  </si>
  <si>
    <t>PEV600</t>
    <phoneticPr fontId="2"/>
  </si>
  <si>
    <t>ZAD-PEV11</t>
    <phoneticPr fontId="2"/>
  </si>
  <si>
    <t>カワサキモータース</t>
    <phoneticPr fontId="2"/>
  </si>
  <si>
    <t>Ninja e-1</t>
  </si>
  <si>
    <t>ZAD-NX011A</t>
    <phoneticPr fontId="2"/>
  </si>
  <si>
    <t>Z e-1</t>
  </si>
  <si>
    <t>専用充電器等の購入</t>
    <phoneticPr fontId="2"/>
  </si>
  <si>
    <t>契約ID</t>
    <rPh sb="0" eb="2">
      <t>ケイヤク</t>
    </rPh>
    <phoneticPr fontId="2"/>
  </si>
  <si>
    <t>IDタグ番号</t>
    <rPh sb="4" eb="6">
      <t>バンゴウ</t>
    </rPh>
    <phoneticPr fontId="2"/>
  </si>
  <si>
    <t>バッテリー無、又は標準バッテリーのみの購入である</t>
  </si>
  <si>
    <t>購入日</t>
    <rPh sb="0" eb="3">
      <t>コウニュウビ</t>
    </rPh>
    <phoneticPr fontId="2"/>
  </si>
  <si>
    <t>契約開始日</t>
    <rPh sb="0" eb="2">
      <t>ケイヤク</t>
    </rPh>
    <rPh sb="2" eb="4">
      <t>カイシ</t>
    </rPh>
    <rPh sb="4" eb="5">
      <t>ビ</t>
    </rPh>
    <phoneticPr fontId="2"/>
  </si>
  <si>
    <t>契約プラン名</t>
    <rPh sb="0" eb="2">
      <t>ケイヤク</t>
    </rPh>
    <rPh sb="5" eb="6">
      <t>メイ</t>
    </rPh>
    <phoneticPr fontId="2"/>
  </si>
  <si>
    <t>円</t>
    <rPh sb="0" eb="1">
      <t>エン</t>
    </rPh>
    <phoneticPr fontId="2"/>
  </si>
  <si>
    <t>スタンダードプラン</t>
    <phoneticPr fontId="2"/>
  </si>
  <si>
    <t>原付二種</t>
    <rPh sb="0" eb="2">
      <t>ゲンツキ</t>
    </rPh>
    <rPh sb="2" eb="4">
      <t>ニシュ</t>
    </rPh>
    <phoneticPr fontId="2"/>
  </si>
  <si>
    <t>BENLY e: Ⅱプロ2</t>
    <phoneticPr fontId="2"/>
  </si>
  <si>
    <r>
      <t>CUV e:</t>
    </r>
    <r>
      <rPr>
        <sz val="11"/>
        <color rgb="FFFF0000"/>
        <rFont val="HGｺﾞｼｯｸM"/>
        <family val="3"/>
        <charset val="128"/>
      </rPr>
      <t>(予備「MPP e」バッテリー2個セット)</t>
    </r>
    <rPh sb="7" eb="9">
      <t>ヨビ</t>
    </rPh>
    <rPh sb="22" eb="23">
      <t>コ</t>
    </rPh>
    <phoneticPr fontId="2"/>
  </si>
  <si>
    <r>
      <t>CUV e:</t>
    </r>
    <r>
      <rPr>
        <sz val="11"/>
        <color rgb="FFFF0000"/>
        <rFont val="HGｺﾞｼｯｸM"/>
        <family val="3"/>
        <charset val="128"/>
      </rPr>
      <t>(「MPP e」バッテリー版」)</t>
    </r>
    <rPh sb="19" eb="20">
      <t>バン</t>
    </rPh>
    <phoneticPr fontId="2"/>
  </si>
  <si>
    <t>R7
車両価格</t>
    <rPh sb="3" eb="5">
      <t>シャリョウ</t>
    </rPh>
    <rPh sb="5" eb="7">
      <t>カカク</t>
    </rPh>
    <phoneticPr fontId="2"/>
  </si>
  <si>
    <t>R7
助成金額</t>
    <rPh sb="3" eb="7">
      <t>ジョセイキンガク</t>
    </rPh>
    <phoneticPr fontId="2"/>
  </si>
  <si>
    <t>Bange-R</t>
    <phoneticPr fontId="2"/>
  </si>
  <si>
    <t>スズキ</t>
    <phoneticPr fontId="2"/>
  </si>
  <si>
    <t>ヤマハ</t>
    <phoneticPr fontId="2"/>
  </si>
  <si>
    <t>トヨタ車体</t>
    <phoneticPr fontId="2"/>
  </si>
  <si>
    <r>
      <t xml:space="preserve">車両種別
</t>
    </r>
    <r>
      <rPr>
        <b/>
        <sz val="12"/>
        <color rgb="FFFF0000"/>
        <rFont val="游ゴシック"/>
        <family val="3"/>
        <charset val="128"/>
        <scheme val="minor"/>
      </rPr>
      <t>※自動入力</t>
    </r>
    <rPh sb="0" eb="2">
      <t>シャリョウ</t>
    </rPh>
    <rPh sb="2" eb="4">
      <t>シュベツ</t>
    </rPh>
    <rPh sb="6" eb="10">
      <t>ジドウニュウリョク</t>
    </rPh>
    <phoneticPr fontId="6"/>
  </si>
  <si>
    <r>
      <t xml:space="preserve">型式
</t>
    </r>
    <r>
      <rPr>
        <b/>
        <sz val="12"/>
        <color rgb="FFFF0000"/>
        <rFont val="游ゴシック"/>
        <family val="3"/>
        <charset val="128"/>
        <scheme val="minor"/>
      </rPr>
      <t>※自動入力</t>
    </r>
    <rPh sb="0" eb="2">
      <t>カタシキ</t>
    </rPh>
    <rPh sb="4" eb="8">
      <t>ジドウニュウリョク</t>
    </rPh>
    <phoneticPr fontId="2"/>
  </si>
  <si>
    <r>
      <t xml:space="preserve">助成金額（車両）
</t>
    </r>
    <r>
      <rPr>
        <b/>
        <sz val="12"/>
        <color rgb="FFFF0000"/>
        <rFont val="游ゴシック"/>
        <family val="3"/>
        <charset val="128"/>
        <scheme val="minor"/>
      </rPr>
      <t>※自動計算</t>
    </r>
    <rPh sb="0" eb="4">
      <t>ジョセイキンガク</t>
    </rPh>
    <rPh sb="5" eb="7">
      <t>シャリョウ</t>
    </rPh>
    <rPh sb="10" eb="14">
      <t>ジドウケイサン</t>
    </rPh>
    <phoneticPr fontId="6"/>
  </si>
  <si>
    <r>
      <t xml:space="preserve">車両価格
</t>
    </r>
    <r>
      <rPr>
        <b/>
        <sz val="12"/>
        <color rgb="FFFF0000"/>
        <rFont val="游ゴシック"/>
        <family val="3"/>
        <charset val="128"/>
        <scheme val="minor"/>
      </rPr>
      <t>※自動入力</t>
    </r>
    <rPh sb="0" eb="2">
      <t>シャリョウ</t>
    </rPh>
    <rPh sb="2" eb="4">
      <t>カカク</t>
    </rPh>
    <rPh sb="6" eb="10">
      <t>ジドウニュウリョク</t>
    </rPh>
    <phoneticPr fontId="2"/>
  </si>
  <si>
    <t>○</t>
    <phoneticPr fontId="2"/>
  </si>
  <si>
    <t>市区町村の補助金</t>
    <rPh sb="0" eb="4">
      <t>シクチョウソン</t>
    </rPh>
    <rPh sb="5" eb="8">
      <t>ホジョキン</t>
    </rPh>
    <phoneticPr fontId="6"/>
  </si>
  <si>
    <t>GI基金</t>
    <rPh sb="2" eb="4">
      <t>キキン</t>
    </rPh>
    <phoneticPr fontId="2"/>
  </si>
  <si>
    <t>有無</t>
    <rPh sb="0" eb="2">
      <t>ウム</t>
    </rPh>
    <phoneticPr fontId="2"/>
  </si>
  <si>
    <t>補助金額</t>
    <rPh sb="0" eb="4">
      <t>ホジョキンガク</t>
    </rPh>
    <phoneticPr fontId="2"/>
  </si>
  <si>
    <t>市区町村名</t>
    <rPh sb="0" eb="5">
      <t>シクチョウソンメイ</t>
    </rPh>
    <phoneticPr fontId="2"/>
  </si>
  <si>
    <t>その他の補助金</t>
    <rPh sb="2" eb="3">
      <t>タ</t>
    </rPh>
    <rPh sb="4" eb="7">
      <t>ホジョキン</t>
    </rPh>
    <phoneticPr fontId="2"/>
  </si>
  <si>
    <t>補助金名称</t>
    <rPh sb="0" eb="5">
      <t>ホジョキンメイショウ</t>
    </rPh>
    <phoneticPr fontId="2"/>
  </si>
  <si>
    <r>
      <t xml:space="preserve">補助金額
</t>
    </r>
    <r>
      <rPr>
        <b/>
        <sz val="12"/>
        <color rgb="FFFF0000"/>
        <rFont val="游ゴシック"/>
        <family val="3"/>
        <charset val="128"/>
        <scheme val="minor"/>
      </rPr>
      <t>※自動計算</t>
    </r>
    <rPh sb="0" eb="4">
      <t>ホジョキンガク</t>
    </rPh>
    <rPh sb="6" eb="10">
      <t>ジドウケイサン</t>
    </rPh>
    <phoneticPr fontId="2"/>
  </si>
  <si>
    <t>専用充電器等の
申請有無について</t>
    <rPh sb="0" eb="5">
      <t>センヨウジュウデンキ</t>
    </rPh>
    <rPh sb="5" eb="6">
      <t>トウ</t>
    </rPh>
    <rPh sb="8" eb="12">
      <t>シンセイウム</t>
    </rPh>
    <phoneticPr fontId="2"/>
  </si>
  <si>
    <t>専用充電器等の購入、
契約に係る種別について</t>
    <phoneticPr fontId="2"/>
  </si>
  <si>
    <t>助成対象経費</t>
    <rPh sb="0" eb="6">
      <t>ジョセイタイショウケイヒ</t>
    </rPh>
    <phoneticPr fontId="2"/>
  </si>
  <si>
    <r>
      <t xml:space="preserve">助成金額（バッテリー）
</t>
    </r>
    <r>
      <rPr>
        <b/>
        <sz val="12"/>
        <color rgb="FFFF0000"/>
        <rFont val="游ゴシック"/>
        <family val="3"/>
        <charset val="128"/>
        <scheme val="minor"/>
      </rPr>
      <t>※自動計算</t>
    </r>
    <rPh sb="0" eb="4">
      <t>ジョセイキンガク</t>
    </rPh>
    <rPh sb="13" eb="17">
      <t>ジドウケイサン</t>
    </rPh>
    <phoneticPr fontId="2"/>
  </si>
  <si>
    <t>単位：円</t>
    <rPh sb="0" eb="2">
      <t>タンイ</t>
    </rPh>
    <rPh sb="3" eb="4">
      <t>エン</t>
    </rPh>
    <phoneticPr fontId="2"/>
  </si>
  <si>
    <t>登録番号（ナンバー）
（標識交付証明書）</t>
    <rPh sb="12" eb="16">
      <t>ヒョウシキコウフ</t>
    </rPh>
    <rPh sb="16" eb="19">
      <t>ショウメイショ</t>
    </rPh>
    <phoneticPr fontId="2"/>
  </si>
  <si>
    <t>ホンダの車両購入に係る
バッテリーの個数と助成額について</t>
    <phoneticPr fontId="6"/>
  </si>
  <si>
    <t>助成金額計
（バッテリー）</t>
    <rPh sb="0" eb="2">
      <t>ジョセイ</t>
    </rPh>
    <rPh sb="2" eb="4">
      <t>キンガク</t>
    </rPh>
    <rPh sb="4" eb="5">
      <t>ケイ</t>
    </rPh>
    <phoneticPr fontId="2"/>
  </si>
  <si>
    <t>台数計</t>
    <rPh sb="2" eb="3">
      <t>ケイ</t>
    </rPh>
    <phoneticPr fontId="2"/>
  </si>
  <si>
    <t>特別区一覧</t>
    <rPh sb="0" eb="3">
      <t>トクベツク</t>
    </rPh>
    <rPh sb="3" eb="5">
      <t>イチラン</t>
    </rPh>
    <phoneticPr fontId="2"/>
  </si>
  <si>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</si>
  <si>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</si>
  <si>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</si>
  <si>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</si>
  <si>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</si>
  <si>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</si>
  <si>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</si>
  <si>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</si>
  <si>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</si>
  <si>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</si>
  <si>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</si>
  <si>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</si>
  <si>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</si>
  <si>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</si>
  <si>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</si>
  <si>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</si>
  <si>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</si>
  <si>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</si>
  <si>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</si>
  <si>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</si>
  <si>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</si>
  <si>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</si>
  <si>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</si>
  <si>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r>
      <t xml:space="preserve">特別区/その他
（標識交付証明書）
</t>
    </r>
    <r>
      <rPr>
        <b/>
        <sz val="12"/>
        <color rgb="FFFF0000"/>
        <rFont val="游ゴシック"/>
        <family val="3"/>
        <charset val="128"/>
        <scheme val="minor"/>
      </rPr>
      <t>※自動入力</t>
    </r>
    <rPh sb="0" eb="3">
      <t>トクベツク</t>
    </rPh>
    <rPh sb="6" eb="7">
      <t>タ</t>
    </rPh>
    <rPh sb="9" eb="13">
      <t>ヒョウシキコウフ</t>
    </rPh>
    <rPh sb="13" eb="16">
      <t>ショウメイショ</t>
    </rPh>
    <rPh sb="19" eb="21">
      <t>ジドウ</t>
    </rPh>
    <rPh sb="21" eb="23">
      <t>ニュウリョク</t>
    </rPh>
    <phoneticPr fontId="6"/>
  </si>
  <si>
    <t>助成額合計
（車両）</t>
    <rPh sb="0" eb="3">
      <t>ジョセイガク</t>
    </rPh>
    <rPh sb="3" eb="5">
      <t>ゴウケイ</t>
    </rPh>
    <rPh sb="7" eb="9">
      <t>シャリョウ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</si>
</sst>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sz val="6"/>
      <name val="ＭＳ Ｐゴシック"/>
      <family val="3"/>
      <charset val="128"/>
    </font>
    <font>
      <sz val="22"/>
      <color theme="1"/>
      <name val="游ゴシック"/>
      <family val="3"/>
      <charset val="128"/>
      <scheme val="minor"/>
    </font>
    <font>
      <sz val="22"/>
      <color theme="1"/>
      <name val="游ゴシック"/>
      <family val="2"/>
      <charset val="128"/>
      <scheme val="minor"/>
    </font>
    <font>
      <b/>
      <sz val="12"/>
      <color rgb="FFFF0000"/>
      <name val="游ゴシック"/>
      <family val="3"/>
      <charset val="128"/>
      <scheme val="minor"/>
    </font>
    <font>
      <sz val="16"/>
      <color theme="1"/>
      <name val="游ゴシック"/>
      <family val="3"/>
      <charset val="128"/>
      <scheme val="minor"/>
    </font>
    <font>
      <sz val="10"/>
      <color theme="1"/>
      <name val="ＭＳ 明朝"/>
      <family val="1"/>
      <charset val="128"/>
    </font>
    <font>
      <sz val="16"/>
      <color theme="1"/>
      <name val="游ゴシック"/>
      <family val="2"/>
      <charset val="128"/>
      <scheme val="minor"/>
    </font>
    <font>
      <sz val="16"/>
      <color theme="1"/>
      <name val="游ゴシック"/>
      <family val="2"/>
      <scheme val="minor"/>
    </font>
    <font>
      <sz val="11"/>
      <color theme="1"/>
      <name val="游ゴシック"/>
      <family val="3"/>
      <charset val="128"/>
      <scheme val="minor"/>
    </font>
    <font>
      <sz val="11"/>
      <color theme="1"/>
      <name val="游ゴシック"/>
      <family val="2"/>
      <scheme val="minor"/>
    </font>
    <font>
      <sz val="11"/>
      <color theme="1"/>
      <name val="HGｺﾞｼｯｸM"/>
      <family val="3"/>
      <charset val="128"/>
    </font>
    <font>
      <sz val="11"/>
      <name val="HGｺﾞｼｯｸM"/>
      <family val="3"/>
      <charset val="128"/>
    </font>
    <font>
      <sz val="11"/>
      <color theme="1"/>
      <name val="Calibri"/>
      <family val="3"/>
      <charset val="161"/>
    </font>
    <font>
      <sz val="11"/>
      <color rgb="FFFF0000"/>
      <name val="HGｺﾞｼｯｸM"/>
      <family val="3"/>
      <charset val="128"/>
    </font>
    <font>
      <sz val="10.5"/>
      <color theme="1"/>
      <name val="HGｺﾞｼｯｸM"/>
      <family val="3"/>
      <charset val="128"/>
    </font>
    <font>
      <sz val="11"/>
      <color theme="1"/>
      <name val="HGSｺﾞｼｯｸM"/>
      <family val="3"/>
      <charset val="128"/>
    </font>
    <font>
      <b/>
      <sz val="12"/>
      <color theme="1"/>
      <name val="游ゴシック"/>
      <family val="3"/>
      <charset val="128"/>
      <scheme val="minor"/>
    </font>
    <font>
      <sz val="12"/>
      <name val="游ゴシック"/>
      <family val="3"/>
      <charset val="128"/>
      <scheme val="minor"/>
    </font>
    <font>
      <b/>
      <sz val="11"/>
      <color theme="1"/>
      <name val="游ゴシック"/>
      <family val="3"/>
      <charset val="128"/>
      <scheme val="minor"/>
    </font>
    <font>
      <sz val="12"/>
      <color theme="1"/>
      <name val="游ゴシック"/>
      <family val="3"/>
      <charset val="128"/>
    </font>
    <font>
      <sz val="12"/>
      <color rgb="FF1D1C1A"/>
      <name val="游ゴシック"/>
      <family val="3"/>
      <charset val="128"/>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bgColor indexed="64"/>
      </patternFill>
    </fill>
    <fill>
      <patternFill patternType="solid">
        <fgColor rgb="FFD9D9D9"/>
        <bgColor indexed="64"/>
      </patternFill>
    </fill>
    <fill>
      <patternFill patternType="solid">
        <fgColor theme="4" tint="0.79998168889431442"/>
        <bgColor indexed="64"/>
      </patternFill>
    </fill>
    <fill>
      <patternFill patternType="solid">
        <fgColor theme="8" tint="0.79998168889431442"/>
        <bgColor indexed="64"/>
      </patternFill>
    </fill>
  </fills>
  <borders count="53">
    <border>
      <left/>
      <right/>
      <top/>
      <bottom/>
      <diagonal/>
    </border>
    <border>
      <left style="medium">
        <color indexed="64"/>
      </left>
      <right style="thin">
        <color indexed="64"/>
      </right>
      <top style="dotted">
        <color theme="0" tint="-0.499984740745262"/>
      </top>
      <bottom style="dotted">
        <color theme="0" tint="-0.499984740745262"/>
      </bottom>
      <diagonal/>
    </border>
    <border>
      <left style="thin">
        <color auto="1"/>
      </left>
      <right style="thin">
        <color auto="1"/>
      </right>
      <top style="dotted">
        <color theme="0" tint="-0.499984740745262"/>
      </top>
      <bottom style="dotted">
        <color theme="0" tint="-0.499984740745262"/>
      </bottom>
      <diagonal/>
    </border>
    <border>
      <left style="thin">
        <color indexed="64"/>
      </left>
      <right style="medium">
        <color indexed="64"/>
      </right>
      <top/>
      <bottom style="dotted">
        <color theme="0" tint="-0.499984740745262"/>
      </bottom>
      <diagonal/>
    </border>
    <border>
      <left style="medium">
        <color indexed="64"/>
      </left>
      <right style="thin">
        <color indexed="64"/>
      </right>
      <top/>
      <bottom style="dotted">
        <color theme="0" tint="-0.499984740745262"/>
      </bottom>
      <diagonal/>
    </border>
    <border>
      <left style="thin">
        <color indexed="64"/>
      </left>
      <right style="thin">
        <color indexed="64"/>
      </right>
      <top/>
      <bottom style="dotted">
        <color theme="0" tint="-0.499984740745262"/>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dotted">
        <color auto="1"/>
      </top>
      <bottom style="dotted">
        <color auto="1"/>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medium">
        <color indexed="64"/>
      </right>
      <top style="medium">
        <color indexed="64"/>
      </top>
      <bottom/>
      <diagonal/>
    </border>
    <border>
      <left style="thin">
        <color auto="1"/>
      </left>
      <right style="medium">
        <color indexed="64"/>
      </right>
      <top/>
      <bottom style="thin">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auto="1"/>
      </right>
      <top/>
      <bottom style="thin">
        <color indexed="64"/>
      </bottom>
      <diagonal/>
    </border>
    <border>
      <left style="thin">
        <color auto="1"/>
      </left>
      <right style="thin">
        <color auto="1"/>
      </right>
      <top style="dotted">
        <color theme="0" tint="-0.499984740745262"/>
      </top>
      <bottom style="medium">
        <color indexed="64"/>
      </bottom>
      <diagonal/>
    </border>
    <border>
      <left style="thin">
        <color auto="1"/>
      </left>
      <right style="thin">
        <color auto="1"/>
      </right>
      <top style="dotted">
        <color auto="1"/>
      </top>
      <bottom style="medium">
        <color indexed="64"/>
      </bottom>
      <diagonal/>
    </border>
    <border>
      <left style="thin">
        <color indexed="64"/>
      </left>
      <right style="thin">
        <color indexed="64"/>
      </right>
      <top style="medium">
        <color indexed="64"/>
      </top>
      <bottom style="hair">
        <color auto="1"/>
      </bottom>
      <diagonal/>
    </border>
    <border>
      <left style="thin">
        <color indexed="64"/>
      </left>
      <right style="thin">
        <color indexed="64"/>
      </right>
      <top style="double">
        <color indexed="64"/>
      </top>
      <bottom style="dotted">
        <color theme="0" tint="-0.499984740745262"/>
      </bottom>
      <diagonal/>
    </border>
    <border>
      <left style="thin">
        <color indexed="64"/>
      </left>
      <right style="hair">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hair">
        <color indexed="64"/>
      </left>
      <right style="thin">
        <color auto="1"/>
      </right>
      <top style="hair">
        <color auto="1"/>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auto="1"/>
      </right>
      <top style="thin">
        <color indexed="64"/>
      </top>
      <bottom style="double">
        <color indexed="64"/>
      </bottom>
      <diagonal/>
    </border>
    <border>
      <left style="thin">
        <color indexed="64"/>
      </left>
      <right style="hair">
        <color indexed="64"/>
      </right>
      <top/>
      <bottom style="dotted">
        <color theme="0" tint="-0.499984740745262"/>
      </bottom>
      <diagonal/>
    </border>
    <border>
      <left style="hair">
        <color indexed="64"/>
      </left>
      <right style="hair">
        <color indexed="64"/>
      </right>
      <top/>
      <bottom style="dotted">
        <color theme="0" tint="-0.499984740745262"/>
      </bottom>
      <diagonal/>
    </border>
    <border>
      <left style="hair">
        <color indexed="64"/>
      </left>
      <right style="thin">
        <color auto="1"/>
      </right>
      <top/>
      <bottom style="dotted">
        <color theme="0" tint="-0.499984740745262"/>
      </bottom>
      <diagonal/>
    </border>
    <border>
      <left style="thin">
        <color indexed="64"/>
      </left>
      <right style="hair">
        <color indexed="64"/>
      </right>
      <top style="dotted">
        <color theme="0" tint="-0.499984740745262"/>
      </top>
      <bottom style="dotted">
        <color theme="0" tint="-0.499984740745262"/>
      </bottom>
      <diagonal/>
    </border>
    <border>
      <left style="hair">
        <color indexed="64"/>
      </left>
      <right style="hair">
        <color indexed="64"/>
      </right>
      <top style="dotted">
        <color theme="0" tint="-0.499984740745262"/>
      </top>
      <bottom style="dotted">
        <color theme="0" tint="-0.499984740745262"/>
      </bottom>
      <diagonal/>
    </border>
    <border>
      <left style="hair">
        <color indexed="64"/>
      </left>
      <right style="thin">
        <color auto="1"/>
      </right>
      <top style="dotted">
        <color theme="0" tint="-0.499984740745262"/>
      </top>
      <bottom style="dotted">
        <color theme="0" tint="-0.499984740745262"/>
      </bottom>
      <diagonal/>
    </border>
    <border>
      <left style="thin">
        <color indexed="64"/>
      </left>
      <right style="hair">
        <color indexed="64"/>
      </right>
      <top style="dotted">
        <color theme="0" tint="-0.499984740745262"/>
      </top>
      <bottom style="medium">
        <color indexed="64"/>
      </bottom>
      <diagonal/>
    </border>
    <border>
      <left style="hair">
        <color indexed="64"/>
      </left>
      <right style="hair">
        <color indexed="64"/>
      </right>
      <top style="dotted">
        <color theme="0" tint="-0.499984740745262"/>
      </top>
      <bottom style="medium">
        <color indexed="64"/>
      </bottom>
      <diagonal/>
    </border>
    <border>
      <left style="hair">
        <color indexed="64"/>
      </left>
      <right style="thin">
        <color auto="1"/>
      </right>
      <top style="dotted">
        <color theme="0" tint="-0.499984740745262"/>
      </top>
      <bottom style="medium">
        <color indexed="64"/>
      </bottom>
      <diagonal/>
    </border>
    <border>
      <left style="hair">
        <color indexed="64"/>
      </left>
      <right style="hair">
        <color indexed="64"/>
      </right>
      <top/>
      <bottom style="medium">
        <color indexed="64"/>
      </bottom>
      <diagonal/>
    </border>
    <border>
      <left style="hair">
        <color indexed="64"/>
      </left>
      <right style="thin">
        <color auto="1"/>
      </right>
      <top/>
      <bottom style="medium">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5" fillId="0" borderId="0"/>
  </cellStyleXfs>
  <cellXfs count="165">
    <xf numFmtId="0" fontId="0" fillId="0" borderId="0" xfId="0">
      <alignment vertical="center"/>
    </xf>
    <xf numFmtId="0" fontId="1" fillId="2" borderId="0" xfId="1" applyFill="1" applyAlignment="1">
      <alignment horizontal="center" vertical="center"/>
    </xf>
    <xf numFmtId="0" fontId="1" fillId="2" borderId="0" xfId="1" applyFill="1">
      <alignment vertical="center"/>
    </xf>
    <xf numFmtId="38" fontId="0" fillId="2" borderId="0" xfId="2" applyFont="1" applyFill="1" applyBorder="1">
      <alignment vertical="center"/>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1" fillId="2" borderId="8" xfId="1" applyFill="1" applyBorder="1" applyAlignment="1">
      <alignment horizontal="center" vertical="center"/>
    </xf>
    <xf numFmtId="0" fontId="1" fillId="2" borderId="9" xfId="1" applyFill="1" applyBorder="1">
      <alignment vertical="center"/>
    </xf>
    <xf numFmtId="0" fontId="1" fillId="2" borderId="11" xfId="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lignment vertical="center"/>
    </xf>
    <xf numFmtId="0" fontId="5" fillId="0" borderId="2" xfId="1" applyFont="1" applyBorder="1" applyProtection="1">
      <alignment vertical="center"/>
      <protection locked="0"/>
    </xf>
    <xf numFmtId="14" fontId="5" fillId="0" borderId="2" xfId="1" applyNumberFormat="1" applyFont="1" applyBorder="1" applyProtection="1">
      <alignment vertical="center"/>
      <protection locked="0"/>
    </xf>
    <xf numFmtId="0" fontId="5" fillId="0" borderId="5" xfId="1" applyFont="1" applyBorder="1" applyProtection="1">
      <alignment vertical="center"/>
      <protection locked="0"/>
    </xf>
    <xf numFmtId="14" fontId="5" fillId="0" borderId="5" xfId="1" applyNumberFormat="1" applyFont="1" applyBorder="1" applyProtection="1">
      <alignment vertical="center"/>
      <protection locked="0"/>
    </xf>
    <xf numFmtId="0" fontId="5" fillId="0" borderId="7" xfId="1" applyFont="1" applyBorder="1" applyProtection="1">
      <alignment vertical="center"/>
      <protection locked="0"/>
    </xf>
    <xf numFmtId="14" fontId="5" fillId="0" borderId="7" xfId="1" applyNumberFormat="1" applyFont="1" applyBorder="1" applyProtection="1">
      <alignment vertical="center"/>
      <protection locked="0"/>
    </xf>
    <xf numFmtId="0" fontId="5" fillId="4" borderId="16" xfId="1" applyFont="1" applyFill="1" applyBorder="1" applyAlignment="1">
      <alignment horizontal="center" vertical="center"/>
    </xf>
    <xf numFmtId="0" fontId="5" fillId="4" borderId="17" xfId="1" applyFont="1" applyFill="1" applyBorder="1">
      <alignment vertical="center"/>
    </xf>
    <xf numFmtId="14" fontId="5" fillId="4" borderId="17" xfId="1" applyNumberFormat="1" applyFont="1" applyFill="1" applyBorder="1">
      <alignment vertical="center"/>
    </xf>
    <xf numFmtId="0" fontId="10" fillId="2" borderId="0" xfId="1" applyFont="1" applyFill="1" applyAlignment="1">
      <alignment horizontal="left" vertical="top"/>
    </xf>
    <xf numFmtId="0" fontId="10" fillId="2" borderId="0" xfId="1" applyFont="1" applyFill="1" applyAlignment="1">
      <alignment horizontal="center" vertical="center"/>
    </xf>
    <xf numFmtId="38" fontId="13" fillId="2" borderId="0" xfId="2" applyFont="1" applyFill="1" applyBorder="1">
      <alignment vertical="center"/>
    </xf>
    <xf numFmtId="0" fontId="14" fillId="2" borderId="0" xfId="1" applyFont="1" applyFill="1">
      <alignment vertical="center"/>
    </xf>
    <xf numFmtId="0" fontId="5" fillId="0" borderId="5" xfId="1" applyFont="1" applyBorder="1" applyAlignment="1" applyProtection="1">
      <alignment vertical="center" wrapText="1"/>
      <protection locked="0"/>
    </xf>
    <xf numFmtId="0" fontId="5" fillId="0" borderId="2" xfId="1" applyFont="1" applyBorder="1" applyAlignment="1" applyProtection="1">
      <alignment vertical="center" wrapText="1"/>
      <protection locked="0"/>
    </xf>
    <xf numFmtId="0" fontId="12" fillId="2" borderId="0" xfId="1" applyFont="1" applyFill="1" applyAlignment="1">
      <alignment horizontal="center" vertical="center"/>
    </xf>
    <xf numFmtId="0" fontId="16" fillId="0" borderId="0" xfId="4" applyFont="1" applyAlignment="1">
      <alignment vertical="center" wrapText="1"/>
    </xf>
    <xf numFmtId="0" fontId="16" fillId="6" borderId="19" xfId="4" applyFont="1" applyFill="1" applyBorder="1" applyAlignment="1">
      <alignment horizontal="center" vertical="center" wrapText="1"/>
    </xf>
    <xf numFmtId="0" fontId="16" fillId="7" borderId="19" xfId="4" applyFont="1" applyFill="1" applyBorder="1" applyAlignment="1">
      <alignment horizontal="center" vertical="center" wrapText="1"/>
    </xf>
    <xf numFmtId="0" fontId="17" fillId="7" borderId="19" xfId="4" applyFont="1" applyFill="1" applyBorder="1" applyAlignment="1">
      <alignment horizontal="center" vertical="center" wrapText="1"/>
    </xf>
    <xf numFmtId="0" fontId="17" fillId="8" borderId="19" xfId="4" applyFont="1" applyFill="1" applyBorder="1" applyAlignment="1">
      <alignment horizontal="center" vertical="center" wrapText="1"/>
    </xf>
    <xf numFmtId="0" fontId="16" fillId="8" borderId="19" xfId="4" applyFont="1" applyFill="1" applyBorder="1" applyAlignment="1">
      <alignment horizontal="center" vertical="center" wrapText="1"/>
    </xf>
    <xf numFmtId="14" fontId="17" fillId="9" borderId="19" xfId="4" applyNumberFormat="1" applyFont="1" applyFill="1" applyBorder="1" applyAlignment="1">
      <alignment horizontal="center" vertical="center" wrapText="1"/>
    </xf>
    <xf numFmtId="0" fontId="16" fillId="9" borderId="19" xfId="4" applyFont="1" applyFill="1" applyBorder="1" applyAlignment="1">
      <alignment horizontal="center" vertical="center" wrapText="1"/>
    </xf>
    <xf numFmtId="0" fontId="16" fillId="0" borderId="0" xfId="4" applyFont="1" applyAlignment="1">
      <alignment horizontal="center" vertical="center" wrapText="1"/>
    </xf>
    <xf numFmtId="14" fontId="17" fillId="0" borderId="19" xfId="4" applyNumberFormat="1" applyFont="1" applyBorder="1" applyAlignment="1">
      <alignment vertical="center" wrapText="1"/>
    </xf>
    <xf numFmtId="0" fontId="16" fillId="0" borderId="19" xfId="4" applyFont="1" applyBorder="1" applyAlignment="1">
      <alignment vertical="center" wrapText="1"/>
    </xf>
    <xf numFmtId="38" fontId="16" fillId="0" borderId="19" xfId="3" applyFont="1" applyBorder="1" applyAlignment="1">
      <alignment vertical="center" wrapText="1"/>
    </xf>
    <xf numFmtId="38" fontId="17" fillId="10" borderId="19" xfId="3" applyFont="1" applyFill="1" applyBorder="1" applyAlignment="1">
      <alignment vertical="center" wrapText="1"/>
    </xf>
    <xf numFmtId="0" fontId="21" fillId="0" borderId="19" xfId="0" applyFont="1" applyBorder="1">
      <alignment vertical="center"/>
    </xf>
    <xf numFmtId="0" fontId="17" fillId="0" borderId="0" xfId="4" applyFont="1" applyAlignment="1">
      <alignment vertical="center" wrapText="1"/>
    </xf>
    <xf numFmtId="14" fontId="17" fillId="0" borderId="0" xfId="4" applyNumberFormat="1" applyFont="1" applyAlignment="1">
      <alignment vertical="center" wrapText="1"/>
    </xf>
    <xf numFmtId="38" fontId="16" fillId="0" borderId="19" xfId="3" applyFont="1" applyFill="1" applyBorder="1" applyAlignment="1">
      <alignment vertical="center" wrapText="1"/>
    </xf>
    <xf numFmtId="38" fontId="17" fillId="0" borderId="19" xfId="3" applyFont="1" applyFill="1" applyBorder="1" applyAlignment="1">
      <alignment vertical="center" wrapText="1"/>
    </xf>
    <xf numFmtId="0" fontId="20" fillId="0" borderId="19" xfId="0" applyFont="1" applyBorder="1" applyAlignment="1">
      <alignment vertical="center" wrapText="1"/>
    </xf>
    <xf numFmtId="0" fontId="16" fillId="0" borderId="19" xfId="0" applyFont="1" applyBorder="1" applyAlignment="1">
      <alignment vertical="center" wrapText="1"/>
    </xf>
    <xf numFmtId="0" fontId="16" fillId="0" borderId="19" xfId="0" applyFont="1" applyBorder="1" applyAlignment="1">
      <alignment horizontal="right" vertical="center" wrapText="1"/>
    </xf>
    <xf numFmtId="0" fontId="17" fillId="0" borderId="19" xfId="0" applyFont="1" applyBorder="1" applyAlignment="1">
      <alignment horizontal="right" vertical="center" wrapText="1"/>
    </xf>
    <xf numFmtId="0" fontId="17" fillId="0" borderId="19" xfId="0" applyFont="1" applyBorder="1" applyAlignment="1">
      <alignment horizontal="center" vertical="center" wrapText="1"/>
    </xf>
    <xf numFmtId="38" fontId="16" fillId="0" borderId="19" xfId="3" applyFont="1" applyFill="1" applyBorder="1" applyAlignment="1">
      <alignment horizontal="right" vertical="center" wrapText="1"/>
    </xf>
    <xf numFmtId="14" fontId="16" fillId="0" borderId="19" xfId="4" applyNumberFormat="1" applyFont="1" applyBorder="1" applyAlignment="1">
      <alignment vertical="center" wrapText="1"/>
    </xf>
    <xf numFmtId="0" fontId="16" fillId="0" borderId="20" xfId="4" applyFont="1" applyBorder="1" applyAlignment="1">
      <alignment vertical="center" wrapText="1"/>
    </xf>
    <xf numFmtId="38" fontId="17" fillId="0" borderId="20" xfId="3" applyFont="1" applyFill="1" applyBorder="1" applyAlignment="1">
      <alignment vertical="center" wrapText="1"/>
    </xf>
    <xf numFmtId="0" fontId="16" fillId="0" borderId="19" xfId="0" applyFont="1" applyBorder="1">
      <alignment vertical="center"/>
    </xf>
    <xf numFmtId="38" fontId="7" fillId="0" borderId="9" xfId="1" applyNumberFormat="1" applyFont="1" applyBorder="1" applyAlignment="1">
      <alignment horizontal="center" vertical="center"/>
    </xf>
    <xf numFmtId="0" fontId="7" fillId="0" borderId="14" xfId="1" applyFont="1" applyBorder="1" applyAlignment="1">
      <alignment horizontal="center" vertical="center"/>
    </xf>
    <xf numFmtId="0" fontId="7" fillId="0" borderId="0" xfId="1" applyFont="1" applyAlignment="1">
      <alignment horizontal="center" vertical="center"/>
    </xf>
    <xf numFmtId="0" fontId="22" fillId="4" borderId="17" xfId="1" applyFont="1" applyFill="1" applyBorder="1">
      <alignment vertical="center"/>
    </xf>
    <xf numFmtId="0" fontId="5" fillId="0" borderId="22" xfId="1" applyFont="1" applyBorder="1">
      <alignment vertical="center"/>
    </xf>
    <xf numFmtId="0" fontId="7" fillId="2" borderId="9" xfId="1" applyFont="1" applyFill="1" applyBorder="1" applyAlignment="1">
      <alignment horizontal="center" vertical="center"/>
    </xf>
    <xf numFmtId="0" fontId="7" fillId="2" borderId="0" xfId="1" applyFont="1" applyFill="1" applyAlignment="1">
      <alignment horizontal="center" vertical="center"/>
    </xf>
    <xf numFmtId="0" fontId="7" fillId="2" borderId="14" xfId="1" applyFont="1" applyFill="1" applyBorder="1" applyAlignment="1">
      <alignment horizontal="center" vertical="center"/>
    </xf>
    <xf numFmtId="0" fontId="16" fillId="0" borderId="21" xfId="4" applyFont="1" applyBorder="1" applyAlignment="1">
      <alignment vertical="center" wrapText="1"/>
    </xf>
    <xf numFmtId="38" fontId="16" fillId="5" borderId="19" xfId="3" applyFont="1" applyFill="1" applyBorder="1" applyAlignment="1">
      <alignment vertical="center" wrapText="1"/>
    </xf>
    <xf numFmtId="0" fontId="16" fillId="6" borderId="24" xfId="4" applyFont="1" applyFill="1" applyBorder="1" applyAlignment="1">
      <alignment horizontal="center" vertical="center" wrapText="1"/>
    </xf>
    <xf numFmtId="0" fontId="16" fillId="0" borderId="25" xfId="4" applyFont="1" applyBorder="1" applyAlignment="1">
      <alignment vertical="center" wrapText="1"/>
    </xf>
    <xf numFmtId="0" fontId="16" fillId="0" borderId="24" xfId="4" applyFont="1" applyBorder="1" applyAlignment="1">
      <alignment vertical="center" wrapText="1"/>
    </xf>
    <xf numFmtId="0" fontId="16" fillId="0" borderId="24" xfId="4" applyFont="1" applyBorder="1" applyAlignment="1">
      <alignment vertical="center"/>
    </xf>
    <xf numFmtId="0" fontId="16" fillId="9" borderId="26" xfId="4" applyFont="1" applyFill="1" applyBorder="1" applyAlignment="1">
      <alignment horizontal="center" vertical="center" wrapText="1"/>
    </xf>
    <xf numFmtId="38" fontId="16" fillId="0" borderId="26" xfId="3" applyFont="1" applyBorder="1" applyAlignment="1">
      <alignment vertical="center" wrapText="1"/>
    </xf>
    <xf numFmtId="176" fontId="5" fillId="0" borderId="5" xfId="3" applyNumberFormat="1" applyFont="1" applyBorder="1" applyProtection="1">
      <alignment vertical="center"/>
      <protection locked="0"/>
    </xf>
    <xf numFmtId="176" fontId="5" fillId="4" borderId="17" xfId="3" applyNumberFormat="1" applyFont="1" applyFill="1" applyBorder="1">
      <alignment vertical="center"/>
    </xf>
    <xf numFmtId="177" fontId="5" fillId="0" borderId="5" xfId="1" applyNumberFormat="1" applyFont="1" applyBorder="1" applyProtection="1">
      <alignment vertical="center"/>
      <protection locked="0"/>
    </xf>
    <xf numFmtId="177" fontId="5" fillId="0" borderId="2" xfId="1" applyNumberFormat="1" applyFont="1" applyBorder="1" applyProtection="1">
      <alignment vertical="center"/>
      <protection locked="0"/>
    </xf>
    <xf numFmtId="177" fontId="5" fillId="0" borderId="7" xfId="1" applyNumberFormat="1" applyFont="1" applyBorder="1" applyProtection="1">
      <alignment vertical="center"/>
      <protection locked="0"/>
    </xf>
    <xf numFmtId="0" fontId="24" fillId="2" borderId="0" xfId="1" applyFont="1" applyFill="1" applyAlignment="1">
      <alignment horizontal="right" vertical="center"/>
    </xf>
    <xf numFmtId="0" fontId="25" fillId="0" borderId="5" xfId="1" applyFont="1" applyBorder="1" applyProtection="1">
      <alignment vertical="center"/>
      <protection locked="0"/>
    </xf>
    <xf numFmtId="0" fontId="25" fillId="0" borderId="2" xfId="1" applyFont="1" applyBorder="1" applyProtection="1">
      <alignment vertical="center"/>
      <protection locked="0"/>
    </xf>
    <xf numFmtId="0" fontId="25" fillId="0" borderId="7" xfId="1" applyFont="1" applyBorder="1" applyProtection="1">
      <alignment vertical="center"/>
      <protection locked="0"/>
    </xf>
    <xf numFmtId="0" fontId="7" fillId="2" borderId="9" xfId="1" applyFont="1" applyFill="1" applyBorder="1">
      <alignment vertical="center"/>
    </xf>
    <xf numFmtId="0" fontId="7" fillId="2" borderId="14" xfId="1" applyFont="1" applyFill="1" applyBorder="1">
      <alignment vertical="center"/>
    </xf>
    <xf numFmtId="38" fontId="7" fillId="0" borderId="0" xfId="1" applyNumberFormat="1" applyFont="1" applyAlignment="1">
      <alignment horizontal="center" vertical="center"/>
    </xf>
    <xf numFmtId="38" fontId="7" fillId="0" borderId="14" xfId="1" applyNumberFormat="1" applyFont="1" applyBorder="1" applyAlignment="1">
      <alignment horizontal="center" vertical="center"/>
    </xf>
    <xf numFmtId="38" fontId="7" fillId="0" borderId="9" xfId="1" applyNumberFormat="1" applyFont="1" applyBorder="1">
      <alignment vertical="center"/>
    </xf>
    <xf numFmtId="38" fontId="7" fillId="0" borderId="14" xfId="1" applyNumberFormat="1" applyFont="1" applyBorder="1">
      <alignment vertical="center"/>
    </xf>
    <xf numFmtId="38" fontId="7" fillId="0" borderId="0" xfId="1" applyNumberFormat="1" applyFont="1">
      <alignment vertical="center"/>
    </xf>
    <xf numFmtId="0" fontId="26" fillId="0" borderId="5" xfId="1" applyFont="1" applyBorder="1" applyProtection="1">
      <alignment vertical="center"/>
      <protection locked="0"/>
    </xf>
    <xf numFmtId="0" fontId="5" fillId="0" borderId="32" xfId="1" applyFont="1" applyBorder="1" applyAlignment="1" applyProtection="1">
      <alignment vertical="center" wrapText="1"/>
      <protection locked="0"/>
    </xf>
    <xf numFmtId="0" fontId="5" fillId="0" borderId="33" xfId="1" applyFont="1" applyBorder="1">
      <alignment vertical="center"/>
    </xf>
    <xf numFmtId="0" fontId="5" fillId="0" borderId="32" xfId="1" applyFont="1" applyBorder="1" applyProtection="1">
      <alignment vertical="center"/>
      <protection locked="0"/>
    </xf>
    <xf numFmtId="0" fontId="7" fillId="2" borderId="0" xfId="1" applyFont="1" applyFill="1">
      <alignment vertical="center"/>
    </xf>
    <xf numFmtId="0" fontId="0" fillId="2" borderId="0" xfId="1" applyFont="1" applyFill="1">
      <alignment vertical="center"/>
    </xf>
    <xf numFmtId="177" fontId="5" fillId="4" borderId="17" xfId="3" applyNumberFormat="1" applyFont="1" applyFill="1" applyBorder="1" applyProtection="1">
      <alignment vertical="center"/>
    </xf>
    <xf numFmtId="0" fontId="5" fillId="4" borderId="17" xfId="1" applyFont="1" applyFill="1" applyBorder="1" applyAlignment="1">
      <alignment horizontal="center" vertical="center"/>
    </xf>
    <xf numFmtId="177" fontId="5" fillId="4" borderId="17" xfId="1" applyNumberFormat="1" applyFont="1" applyFill="1" applyBorder="1">
      <alignment vertical="center"/>
    </xf>
    <xf numFmtId="0" fontId="5" fillId="4" borderId="18" xfId="1" applyFont="1" applyFill="1" applyBorder="1">
      <alignment vertical="center"/>
    </xf>
    <xf numFmtId="177" fontId="5" fillId="5" borderId="5" xfId="2" applyNumberFormat="1" applyFont="1" applyFill="1" applyBorder="1">
      <alignment vertical="center"/>
    </xf>
    <xf numFmtId="0" fontId="5" fillId="0" borderId="5" xfId="1" applyFont="1" applyBorder="1" applyAlignment="1" applyProtection="1">
      <alignment horizontal="center" vertical="center"/>
      <protection locked="0"/>
    </xf>
    <xf numFmtId="0" fontId="5" fillId="0" borderId="3" xfId="1" applyFont="1" applyBorder="1" applyProtection="1">
      <alignment vertical="center"/>
      <protection locked="0"/>
    </xf>
    <xf numFmtId="177" fontId="5" fillId="5" borderId="2" xfId="2" applyNumberFormat="1" applyFont="1" applyFill="1" applyBorder="1">
      <alignment vertical="center"/>
    </xf>
    <xf numFmtId="177" fontId="5" fillId="5" borderId="7" xfId="2" applyNumberFormat="1" applyFont="1" applyFill="1" applyBorder="1">
      <alignment vertical="center"/>
    </xf>
    <xf numFmtId="0" fontId="5" fillId="0" borderId="7" xfId="1" applyFont="1" applyBorder="1" applyAlignment="1" applyProtection="1">
      <alignment horizontal="center" vertical="center"/>
      <protection locked="0"/>
    </xf>
    <xf numFmtId="0" fontId="5" fillId="0" borderId="23" xfId="1" applyFont="1" applyBorder="1" applyProtection="1">
      <alignment vertical="center"/>
      <protection locked="0"/>
    </xf>
    <xf numFmtId="38" fontId="7" fillId="0" borderId="9" xfId="1" applyNumberFormat="1" applyFont="1" applyBorder="1" applyAlignment="1">
      <alignment vertical="center" wrapText="1"/>
    </xf>
    <xf numFmtId="38" fontId="7" fillId="0" borderId="10" xfId="1" applyNumberFormat="1" applyFont="1" applyBorder="1">
      <alignment vertical="center"/>
    </xf>
    <xf numFmtId="38" fontId="7" fillId="0" borderId="12" xfId="1" applyNumberFormat="1" applyFont="1" applyBorder="1">
      <alignment vertical="center"/>
    </xf>
    <xf numFmtId="38" fontId="7" fillId="0" borderId="15" xfId="1" applyNumberFormat="1" applyFont="1" applyBorder="1">
      <alignment vertical="center"/>
    </xf>
    <xf numFmtId="38" fontId="7" fillId="0" borderId="0" xfId="1" applyNumberFormat="1" applyFont="1" applyAlignment="1">
      <alignment vertical="center" wrapText="1"/>
    </xf>
    <xf numFmtId="38" fontId="7" fillId="0" borderId="14" xfId="1" applyNumberFormat="1" applyFont="1" applyBorder="1" applyAlignment="1">
      <alignment vertical="center" wrapText="1"/>
    </xf>
    <xf numFmtId="0" fontId="7" fillId="2" borderId="9" xfId="1" applyFont="1" applyFill="1" applyBorder="1" applyAlignment="1">
      <alignment vertical="center" wrapText="1"/>
    </xf>
    <xf numFmtId="0" fontId="5" fillId="3" borderId="2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4" fillId="3" borderId="30" xfId="1" applyFont="1" applyFill="1" applyBorder="1" applyAlignment="1">
      <alignment horizontal="center" vertical="center"/>
    </xf>
    <xf numFmtId="0" fontId="4" fillId="3" borderId="31"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0" xfId="1" applyFont="1" applyFill="1" applyAlignment="1">
      <alignment horizontal="center" vertical="center"/>
    </xf>
    <xf numFmtId="0" fontId="7" fillId="2" borderId="14" xfId="1" applyFont="1" applyFill="1" applyBorder="1" applyAlignment="1">
      <alignment horizontal="center" vertical="center"/>
    </xf>
    <xf numFmtId="0" fontId="5" fillId="3" borderId="29" xfId="1" applyFont="1" applyFill="1" applyBorder="1" applyAlignment="1">
      <alignment horizontal="center" vertical="center"/>
    </xf>
    <xf numFmtId="0" fontId="5" fillId="3" borderId="20" xfId="1" applyFont="1" applyFill="1" applyBorder="1" applyAlignment="1">
      <alignment horizontal="center" vertical="center"/>
    </xf>
    <xf numFmtId="38" fontId="7" fillId="5" borderId="9" xfId="1" applyNumberFormat="1" applyFont="1" applyFill="1" applyBorder="1" applyAlignment="1">
      <alignment horizontal="center" vertical="center"/>
    </xf>
    <xf numFmtId="38" fontId="7" fillId="5" borderId="0" xfId="1" applyNumberFormat="1" applyFont="1" applyFill="1" applyAlignment="1">
      <alignment horizontal="center" vertical="center"/>
    </xf>
    <xf numFmtId="38" fontId="7" fillId="5" borderId="14" xfId="1" applyNumberFormat="1" applyFont="1" applyFill="1" applyBorder="1" applyAlignment="1">
      <alignment horizontal="center" vertical="center"/>
    </xf>
    <xf numFmtId="38" fontId="7" fillId="5" borderId="9" xfId="2" applyFont="1" applyFill="1" applyBorder="1" applyAlignment="1">
      <alignment horizontal="center" vertical="center"/>
    </xf>
    <xf numFmtId="38" fontId="7" fillId="5" borderId="0" xfId="2" applyFont="1" applyFill="1" applyBorder="1" applyAlignment="1">
      <alignment horizontal="center" vertical="center"/>
    </xf>
    <xf numFmtId="38" fontId="7" fillId="5" borderId="14" xfId="2" applyFont="1" applyFill="1" applyBorder="1" applyAlignment="1">
      <alignment horizontal="center" vertical="center"/>
    </xf>
    <xf numFmtId="0" fontId="5" fillId="3" borderId="27" xfId="1" applyFont="1" applyFill="1" applyBorder="1" applyAlignment="1">
      <alignment horizontal="center" vertical="center" wrapText="1"/>
    </xf>
    <xf numFmtId="0" fontId="5" fillId="3" borderId="28" xfId="1" applyFont="1" applyFill="1" applyBorder="1" applyAlignment="1">
      <alignment horizontal="center" vertical="center" wrapText="1"/>
    </xf>
    <xf numFmtId="38" fontId="7" fillId="0" borderId="9" xfId="1" applyNumberFormat="1" applyFont="1" applyBorder="1" applyAlignment="1">
      <alignment horizontal="center" vertical="center"/>
    </xf>
    <xf numFmtId="38" fontId="7" fillId="0" borderId="0" xfId="1" applyNumberFormat="1" applyFont="1" applyAlignment="1">
      <alignment horizontal="center" vertical="center"/>
    </xf>
    <xf numFmtId="38" fontId="7" fillId="0" borderId="14" xfId="1" applyNumberFormat="1" applyFont="1" applyBorder="1" applyAlignment="1">
      <alignment horizontal="center" vertical="center"/>
    </xf>
    <xf numFmtId="38" fontId="7" fillId="0" borderId="9" xfId="1" applyNumberFormat="1" applyFont="1" applyBorder="1" applyAlignment="1">
      <alignment horizontal="center" vertical="center" wrapText="1"/>
    </xf>
    <xf numFmtId="38" fontId="7" fillId="0" borderId="0" xfId="1" applyNumberFormat="1" applyFont="1" applyAlignment="1">
      <alignment horizontal="center" vertical="center" wrapText="1"/>
    </xf>
    <xf numFmtId="38" fontId="7" fillId="0" borderId="14" xfId="1" applyNumberFormat="1" applyFont="1" applyBorder="1" applyAlignment="1">
      <alignment horizontal="center" vertical="center" wrapText="1"/>
    </xf>
    <xf numFmtId="38" fontId="7" fillId="2" borderId="9" xfId="2" applyFont="1" applyFill="1" applyBorder="1" applyAlignment="1">
      <alignment horizontal="center" vertical="center"/>
    </xf>
    <xf numFmtId="38" fontId="7" fillId="2" borderId="0" xfId="2" applyFont="1" applyFill="1" applyBorder="1" applyAlignment="1">
      <alignment horizontal="center" vertical="center"/>
    </xf>
    <xf numFmtId="38" fontId="7" fillId="2" borderId="14" xfId="2" applyFont="1" applyFill="1" applyBorder="1" applyAlignment="1">
      <alignment horizontal="center" vertical="center"/>
    </xf>
    <xf numFmtId="0" fontId="8" fillId="5" borderId="9" xfId="1" applyFont="1" applyFill="1" applyBorder="1" applyAlignment="1">
      <alignment horizontal="center" vertical="center"/>
    </xf>
    <xf numFmtId="0" fontId="8" fillId="5" borderId="0" xfId="1" applyFont="1" applyFill="1" applyAlignment="1">
      <alignment horizontal="center" vertical="center"/>
    </xf>
    <xf numFmtId="0" fontId="8" fillId="5" borderId="14" xfId="1" applyFont="1" applyFill="1" applyBorder="1" applyAlignment="1">
      <alignment horizontal="center" vertical="center"/>
    </xf>
    <xf numFmtId="0" fontId="5" fillId="3" borderId="34" xfId="1" applyFont="1" applyFill="1" applyBorder="1" applyAlignment="1">
      <alignment horizontal="center" vertical="center" wrapText="1"/>
    </xf>
    <xf numFmtId="0" fontId="23" fillId="3" borderId="34" xfId="1" applyFont="1" applyFill="1" applyBorder="1" applyAlignment="1">
      <alignment horizontal="center" vertical="center" wrapText="1"/>
    </xf>
    <xf numFmtId="0" fontId="7" fillId="2" borderId="9" xfId="1" applyFont="1" applyFill="1" applyBorder="1" applyAlignment="1">
      <alignment horizontal="center" vertical="center" wrapText="1"/>
    </xf>
    <xf numFmtId="177" fontId="5" fillId="5" borderId="35" xfId="1" applyNumberFormat="1" applyFont="1" applyFill="1" applyBorder="1" applyAlignment="1" applyProtection="1">
      <alignment horizontal="right" vertical="center"/>
      <protection locked="0"/>
    </xf>
    <xf numFmtId="177" fontId="5" fillId="5" borderId="5" xfId="1" applyNumberFormat="1" applyFont="1" applyFill="1" applyBorder="1" applyAlignment="1" applyProtection="1">
      <alignment horizontal="right" vertical="center"/>
      <protection locked="0"/>
    </xf>
    <xf numFmtId="177" fontId="5" fillId="5" borderId="7" xfId="1" applyNumberFormat="1" applyFont="1" applyFill="1" applyBorder="1" applyAlignment="1" applyProtection="1">
      <alignment horizontal="right" vertical="center"/>
      <protection locked="0"/>
    </xf>
    <xf numFmtId="0" fontId="23"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5" fillId="3" borderId="38" xfId="1" applyFont="1" applyFill="1" applyBorder="1" applyAlignment="1">
      <alignment horizontal="center" vertical="center" wrapText="1"/>
    </xf>
    <xf numFmtId="0" fontId="5" fillId="4" borderId="39" xfId="1" applyFont="1" applyFill="1" applyBorder="1" applyAlignment="1">
      <alignment horizontal="center" vertical="center"/>
    </xf>
    <xf numFmtId="0" fontId="5" fillId="4" borderId="40" xfId="1" applyFont="1" applyFill="1" applyBorder="1">
      <alignment vertical="center"/>
    </xf>
    <xf numFmtId="0" fontId="5" fillId="4" borderId="41" xfId="1" applyFont="1" applyFill="1" applyBorder="1">
      <alignment vertical="center"/>
    </xf>
    <xf numFmtId="0" fontId="5" fillId="0" borderId="42" xfId="1" applyFont="1" applyBorder="1" applyAlignment="1" applyProtection="1">
      <alignment horizontal="center" vertical="center"/>
      <protection locked="0"/>
    </xf>
    <xf numFmtId="0" fontId="5" fillId="0" borderId="43" xfId="1" applyFont="1" applyBorder="1" applyProtection="1">
      <alignment vertical="center"/>
      <protection locked="0"/>
    </xf>
    <xf numFmtId="177" fontId="5" fillId="0" borderId="44" xfId="1" applyNumberFormat="1" applyFont="1" applyBorder="1" applyProtection="1">
      <alignment vertical="center"/>
      <protection locked="0"/>
    </xf>
    <xf numFmtId="0" fontId="5" fillId="0" borderId="45" xfId="1" applyFont="1" applyBorder="1" applyAlignment="1" applyProtection="1">
      <alignment horizontal="center" vertical="center"/>
      <protection locked="0"/>
    </xf>
    <xf numFmtId="0" fontId="5" fillId="0" borderId="46" xfId="1" applyFont="1" applyBorder="1" applyProtection="1">
      <alignment vertical="center"/>
      <protection locked="0"/>
    </xf>
    <xf numFmtId="177" fontId="5" fillId="0" borderId="47" xfId="1" applyNumberFormat="1" applyFont="1" applyBorder="1" applyProtection="1">
      <alignment vertical="center"/>
      <protection locked="0"/>
    </xf>
    <xf numFmtId="0" fontId="5" fillId="0" borderId="48" xfId="1" applyFont="1" applyBorder="1" applyAlignment="1" applyProtection="1">
      <alignment horizontal="center" vertical="center"/>
      <protection locked="0"/>
    </xf>
    <xf numFmtId="0" fontId="5" fillId="0" borderId="49" xfId="1" applyFont="1" applyBorder="1" applyProtection="1">
      <alignment vertical="center"/>
      <protection locked="0"/>
    </xf>
    <xf numFmtId="177" fontId="5" fillId="0" borderId="50" xfId="1" applyNumberFormat="1" applyFont="1" applyBorder="1" applyProtection="1">
      <alignment vertical="center"/>
      <protection locked="0"/>
    </xf>
    <xf numFmtId="0" fontId="5" fillId="3" borderId="36" xfId="1" applyFont="1" applyFill="1" applyBorder="1" applyAlignment="1">
      <alignment horizontal="center" vertical="center" wrapText="1"/>
    </xf>
    <xf numFmtId="0" fontId="5" fillId="0" borderId="51" xfId="1" applyFont="1" applyBorder="1" applyProtection="1">
      <alignment vertical="center"/>
      <protection locked="0"/>
    </xf>
    <xf numFmtId="177" fontId="5" fillId="0" borderId="52" xfId="1" applyNumberFormat="1" applyFont="1" applyBorder="1" applyProtection="1">
      <alignment vertical="center"/>
      <protection locked="0"/>
    </xf>
  </cellXfs>
  <cellStyles count="5">
    <cellStyle name="桁区切り" xfId="3" builtinId="6"/>
    <cellStyle name="桁区切り 3" xfId="2" xr:uid="{A4FBCE2F-0C90-4125-940A-87CC60D833B0}"/>
    <cellStyle name="標準" xfId="0" builtinId="0"/>
    <cellStyle name="標準 2" xfId="4" xr:uid="{FF63A677-2ECD-437B-A111-5F49D5074E7F}"/>
    <cellStyle name="標準 4" xfId="1" xr:uid="{98FA8CAC-84CC-4B30-A2F2-0792F5E77B16}"/>
  </cellStyles>
  <dxfs count="38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499984740745262"/>
        </patternFill>
      </fill>
    </dxf>
    <dxf>
      <fill>
        <patternFill>
          <bgColor theme="1" tint="0.49998474074526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499984740745262"/>
        </patternFill>
      </fill>
    </dxf>
    <dxf>
      <fill>
        <patternFill>
          <bgColor theme="1" tint="0.49998474074526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49998474074526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ont>
        <color rgb="FFFF0000"/>
      </font>
    </dxf>
    <dxf>
      <font>
        <b val="0"/>
        <i val="0"/>
        <strike val="0"/>
        <condense val="0"/>
        <extend val="0"/>
        <outline val="0"/>
        <shadow val="0"/>
        <u val="none"/>
        <vertAlign val="baseline"/>
        <sz val="11"/>
        <color theme="1"/>
        <name val="HGｺﾞｼｯｸM"/>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HGｺﾞｼｯｸM"/>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HGｺﾞｼｯｸM"/>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HGｺﾞｼｯｸM"/>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HGｺﾞｼｯｸM"/>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HGｺﾞｼｯｸM"/>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HGｺﾞｼｯｸM"/>
        <family val="3"/>
        <charset val="128"/>
        <scheme val="none"/>
      </font>
      <numFmt numFmtId="19" formatCode="yyyy/m/d"/>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HGｺﾞｼｯｸM"/>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HGｺﾞｼｯｸM"/>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HGｺﾞｼｯｸM"/>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HGｺﾞｼｯｸM"/>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HGｺﾞｼｯｸM"/>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HGｺﾞｼｯｸM"/>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HGｺﾞｼｯｸM"/>
        <family val="3"/>
        <charset val="128"/>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rder>
    </dxf>
    <dxf>
      <font>
        <b val="0"/>
        <i val="0"/>
        <strike val="0"/>
        <condense val="0"/>
        <extend val="0"/>
        <outline val="0"/>
        <shadow val="0"/>
        <u val="none"/>
        <vertAlign val="baseline"/>
        <sz val="11"/>
        <color theme="1"/>
        <name val="HGｺﾞｼｯｸM"/>
        <family val="3"/>
        <charset val="128"/>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PC24160JL159" id="{21B048F7-FA3A-4E49-912A-B899111C361E}" userId="PC24160JL159"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69345B-EC85-47B2-92D8-91422F8E1254}" name="テーブル1" displayName="テーブル1" ref="A1:P72" totalsRowShown="0" headerRowDxfId="382" tableBorderDxfId="381" headerRowCellStyle="標準 2">
  <autoFilter ref="A1:P72" xr:uid="{B569345B-EC85-47B2-92D8-91422F8E1254}"/>
  <tableColumns count="16">
    <tableColumn id="1" xr3:uid="{A7B09E33-D291-4B75-9450-19898C77B6AC}" name="メーカー" dataDxfId="380" dataCellStyle="標準 2"/>
    <tableColumn id="2" xr3:uid="{F2065DA8-2FCF-4246-87A4-B504787F962E}" name="種別" dataDxfId="379" dataCellStyle="標準 2"/>
    <tableColumn id="3" xr3:uid="{D19F9F0C-265D-449F-8400-9CFC2CF60D8D}" name="車名" dataDxfId="378" dataCellStyle="標準 2"/>
    <tableColumn id="4" xr3:uid="{68A6E575-50C8-46F7-BEC1-9013AE2C482B}" name="型式" dataDxfId="377" dataCellStyle="標準 2"/>
    <tableColumn id="5" xr3:uid="{A7861D0F-EED9-4A59-A33F-D2858598200A}" name="本体車両価格" dataDxfId="376" dataCellStyle="桁区切り"/>
    <tableColumn id="6" xr3:uid="{4BAC6673-8849-4512-997C-36F6FDDF34D3}" name="同種同格_x000a_ガソリン車" dataDxfId="375" dataCellStyle="桁区切り"/>
    <tableColumn id="7" xr3:uid="{3A969BAE-D12D-4ABC-8FCE-ADCD04DBBF69}" name="CEV補助金額" dataDxfId="374" dataCellStyle="桁区切り"/>
    <tableColumn id="8" xr3:uid="{310F5FC7-0529-4F0D-B3AE-87E48148955E}" name="①R6助成金額"/>
    <tableColumn id="9" xr3:uid="{91C446C6-4299-4B6F-BAD7-6AFEAAF7B509}" name="②R5助成金額"/>
    <tableColumn id="10" xr3:uid="{2159C7F2-16FA-4BA9-8FD1-4A7EE6A7AC0C}" name="CEV登録日_x000a_（1年以内）" dataDxfId="373" dataCellStyle="標準 2"/>
    <tableColumn id="11" xr3:uid="{62E59252-A5FC-4A38-81BB-16FD830FDC9E}" name="輪数" dataDxfId="372" dataCellStyle="標準 2"/>
    <tableColumn id="12" xr3:uid="{DE939541-511C-425D-B513-0DDA901CC5C7}" name="屋根" dataDxfId="371" dataCellStyle="標準 2"/>
    <tableColumn id="13" xr3:uid="{73A2F063-80C4-4CF6-97E3-8D35965AFE08}" name="個人販売" dataDxfId="370" dataCellStyle="標準 2"/>
    <tableColumn id="14" xr3:uid="{8AFADA34-F262-4DB3-8FE5-5901BDFE8DA6}" name="集計用種別" dataDxfId="369" dataCellStyle="標準 2">
      <calculatedColumnFormula>IF(OR(B2="原付一種",B2="原付二種"),"原付",B2)</calculatedColumnFormula>
    </tableColumn>
    <tableColumn id="15" xr3:uid="{5C849153-1182-46D4-B6A3-5E4056ADBB49}" name="R7_x000a_車両価格" dataDxfId="368" dataCellStyle="桁区切り"/>
    <tableColumn id="16" xr3:uid="{94650A40-B1EC-4E3D-B70C-A3B3D8CB3DB3}" name="R7_x000a_助成金額" dataDxfId="367" dataCellStyle="桁区切り"/>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6" dT="2025-01-28T07:13:29.44" personId="{21B048F7-FA3A-4E49-912A-B899111C361E}" id="{8AC8F6D3-C736-4E53-988C-AF3C5BBCD51A}">
    <text>助成対象車両一覧の記載と完全に一致させてください。</text>
  </threadedComment>
  <threadedComment ref="I6" dT="2025-01-28T07:14:43.50" personId="{21B048F7-FA3A-4E49-912A-B899111C361E}" id="{81235CAF-404B-48A7-A35F-72DF960956B4}">
    <text>標識交付証明書の情報を入力してください。</text>
  </threadedComment>
  <threadedComment ref="J6" dT="2025-01-28T07:16:24.94" personId="{21B048F7-FA3A-4E49-912A-B899111C361E}" id="{94EF42C5-7628-44D6-A0DE-54732826F778}">
    <text>標識交付証明書の情報を入力してください。</text>
  </threadedComment>
  <threadedComment ref="L6" dT="2025-01-28T07:17:32.93" personId="{21B048F7-FA3A-4E49-912A-B899111C361E}" id="{18A88DF8-248A-41DE-A9CC-3FAFCEBE6548}">
    <text>上記住所が23区であれば「特別区」を、それ以外であれば「その他」を選択してください。</text>
  </threadedComment>
  <threadedComment ref="M6" dT="2025-01-28T07:17:56.38" personId="{21B048F7-FA3A-4E49-912A-B899111C361E}" id="{331F3F04-0A9B-4EBF-BBF8-1A35870F724B}">
    <text>※予備バッテリー付きの車両の購入、または車両と併せて予備バッテリーを購入し、
「予備バッテリー有の助成額」で申請した場合、初度登録日から３年間で１６,０００km以上走行することが条件となり、３年間、毎年公社に使用状況を報告する必要があります。
走行距離が16,000kmに到達する見込みのない方、または使用状況報告の提出を望まない方については「予備バッテリー無の助成額」での申請も可能です。
この場合は使用状況報告は義務ではありません。
以下から今回の申請に該当するものを選択してください。当するものを選択してください。</text>
  </threadedComment>
  <threadedComment ref="O6" dT="2025-01-28T07:18:52.43" personId="{21B048F7-FA3A-4E49-912A-B899111C361E}" id="{00CD13D4-2271-4AC0-8CE2-280C22606BEC}">
    <text xml:space="preserve">申請する車両に本助成金以外の補助金を受けていますか？ 今後受ける予定がある場合も「はい」を選択してください。 </text>
  </threadedComment>
  <threadedComment ref="Z6" dT="2025-03-14T00:09:22.71" personId="{21B048F7-FA3A-4E49-912A-B899111C361E}" id="{ECDC1383-6A7E-4C9B-89BC-35AEBD1983B5}">
    <text xml:space="preserve">当該申請と同時に電動バイク充電環境促進事業に申請しますか？
なお、電動バイク充電環境促進事業については当該申請と同時に申請する場合のみ受け付けます。
別々での申請はいかなる理由であっても受理できませんのでご留意ください。
助成対象は以下2項目です。
・専用充電器の購入費用
・バッテリーシェアリングサービスの契約基本料
</text>
  </threadedComment>
  <threadedComment ref="AA6" dT="2025-03-14T00:12:11.70" personId="{21B048F7-FA3A-4E49-912A-B899111C361E}" id="{9C830293-B037-4024-B1B4-BEA273935C0A}">
    <text xml:space="preserve">対象設備導入に係る種別をプルダウンより選択してください。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D1C4-397D-4659-89CC-208D0E4A1871}">
  <sheetPr>
    <pageSetUpPr fitToPage="1"/>
  </sheetPr>
  <dimension ref="B1:AI39"/>
  <sheetViews>
    <sheetView showGridLines="0" tabSelected="1" view="pageBreakPreview" zoomScale="70" zoomScaleNormal="85" zoomScaleSheetLayoutView="70" workbookViewId="0">
      <selection activeCell="I7" sqref="I7"/>
    </sheetView>
  </sheetViews>
  <sheetFormatPr defaultColWidth="8.69921875" defaultRowHeight="18" x14ac:dyDescent="0.45"/>
  <cols>
    <col min="1" max="1" width="2.8984375" style="2" customWidth="1"/>
    <col min="2" max="2" width="9" style="1" customWidth="1"/>
    <col min="3" max="3" width="22.8984375" style="2" customWidth="1"/>
    <col min="4" max="4" width="60.09765625" style="2" customWidth="1"/>
    <col min="5" max="5" width="15.3984375" style="2" bestFit="1" customWidth="1"/>
    <col min="6" max="6" width="15.3984375" style="2" customWidth="1"/>
    <col min="7" max="7" width="21.59765625" style="2" bestFit="1" customWidth="1"/>
    <col min="8" max="8" width="21.5" style="2" bestFit="1" customWidth="1"/>
    <col min="9" max="9" width="23.3984375" style="2" bestFit="1" customWidth="1"/>
    <col min="10" max="10" width="31.8984375" style="2" bestFit="1" customWidth="1"/>
    <col min="11" max="11" width="40.5" style="2" customWidth="1"/>
    <col min="12" max="12" width="22" style="2" bestFit="1" customWidth="1"/>
    <col min="13" max="13" width="66.69921875" style="2" customWidth="1"/>
    <col min="14" max="14" width="17.69921875" style="3" customWidth="1"/>
    <col min="15" max="15" width="22.09765625" style="2" bestFit="1" customWidth="1"/>
    <col min="16" max="16" width="6" style="2" bestFit="1" customWidth="1"/>
    <col min="17" max="17" width="16.69921875" style="2" customWidth="1"/>
    <col min="18" max="18" width="6" style="2" bestFit="1" customWidth="1"/>
    <col min="19" max="19" width="18.8984375" style="2" customWidth="1"/>
    <col min="20" max="20" width="16.69921875" style="2" customWidth="1"/>
    <col min="21" max="21" width="6" style="2" bestFit="1" customWidth="1"/>
    <col min="22" max="22" width="16.69921875" style="2" customWidth="1"/>
    <col min="23" max="23" width="6" style="2" bestFit="1" customWidth="1"/>
    <col min="24" max="24" width="23.796875" style="2" customWidth="1"/>
    <col min="25" max="25" width="16.69921875" style="2" customWidth="1"/>
    <col min="26" max="26" width="18.296875" style="2" customWidth="1"/>
    <col min="27" max="27" width="25.5" style="2" bestFit="1" customWidth="1"/>
    <col min="28" max="28" width="13.5" style="2" bestFit="1" customWidth="1"/>
    <col min="29" max="29" width="20.5" style="2" customWidth="1"/>
    <col min="30" max="30" width="25.3984375" style="2" customWidth="1"/>
    <col min="31" max="31" width="13.5" style="2" bestFit="1" customWidth="1"/>
    <col min="32" max="32" width="31" style="2" customWidth="1"/>
    <col min="33" max="33" width="37.59765625" style="2" customWidth="1"/>
    <col min="34" max="34" width="20.5" style="2" customWidth="1"/>
    <col min="35" max="16384" width="8.69921875" style="2"/>
  </cols>
  <sheetData>
    <row r="1" spans="2:35" ht="26.4" x14ac:dyDescent="0.45">
      <c r="B1" s="21" t="s">
        <v>5</v>
      </c>
      <c r="Z1" s="27"/>
      <c r="AA1" s="27"/>
      <c r="AB1" s="27"/>
      <c r="AD1" s="27"/>
      <c r="AE1" s="27"/>
      <c r="AF1" s="27"/>
      <c r="AG1" s="27"/>
      <c r="AI1" s="27"/>
    </row>
    <row r="2" spans="2:35" ht="26.4" x14ac:dyDescent="0.45">
      <c r="B2" s="22"/>
      <c r="H2" s="93"/>
      <c r="L2" s="24"/>
      <c r="M2" s="24"/>
      <c r="N2" s="23"/>
      <c r="O2" s="24"/>
      <c r="P2" s="24"/>
      <c r="Q2" s="24"/>
      <c r="R2" s="24"/>
      <c r="T2" s="24"/>
      <c r="U2" s="24"/>
      <c r="V2" s="24"/>
      <c r="Y2" s="24"/>
    </row>
    <row r="3" spans="2:35" ht="27" thickBot="1" x14ac:dyDescent="0.5">
      <c r="B3" s="21" t="s">
        <v>6</v>
      </c>
      <c r="L3" s="24"/>
      <c r="M3" s="24"/>
      <c r="O3" s="24"/>
      <c r="P3" s="24"/>
      <c r="Q3" s="24"/>
      <c r="R3" s="24"/>
      <c r="T3" s="24"/>
      <c r="U3" s="24"/>
      <c r="V3" s="24"/>
      <c r="Y3" s="24"/>
      <c r="AD3" s="77" t="s">
        <v>203</v>
      </c>
    </row>
    <row r="4" spans="2:35" s="1" customFormat="1" ht="33" customHeight="1" x14ac:dyDescent="0.45">
      <c r="B4" s="114" t="s">
        <v>0</v>
      </c>
      <c r="C4" s="112" t="s">
        <v>15</v>
      </c>
      <c r="D4" s="119" t="s">
        <v>7</v>
      </c>
      <c r="E4" s="112" t="s">
        <v>187</v>
      </c>
      <c r="F4" s="112" t="s">
        <v>189</v>
      </c>
      <c r="G4" s="112" t="s">
        <v>186</v>
      </c>
      <c r="H4" s="119" t="s">
        <v>12</v>
      </c>
      <c r="I4" s="112" t="s">
        <v>204</v>
      </c>
      <c r="J4" s="112" t="s">
        <v>21</v>
      </c>
      <c r="K4" s="119" t="s">
        <v>16</v>
      </c>
      <c r="L4" s="112" t="s">
        <v>232</v>
      </c>
      <c r="M4" s="112" t="s">
        <v>205</v>
      </c>
      <c r="N4" s="112" t="s">
        <v>188</v>
      </c>
      <c r="O4" s="112" t="s">
        <v>18</v>
      </c>
      <c r="P4" s="141" t="s">
        <v>20</v>
      </c>
      <c r="Q4" s="141"/>
      <c r="R4" s="142" t="s">
        <v>191</v>
      </c>
      <c r="S4" s="142"/>
      <c r="T4" s="142"/>
      <c r="U4" s="141" t="s">
        <v>192</v>
      </c>
      <c r="V4" s="141"/>
      <c r="W4" s="141" t="s">
        <v>196</v>
      </c>
      <c r="X4" s="141"/>
      <c r="Y4" s="141"/>
      <c r="Z4" s="112" t="s">
        <v>199</v>
      </c>
      <c r="AA4" s="112" t="s">
        <v>200</v>
      </c>
      <c r="AB4" s="112" t="s">
        <v>171</v>
      </c>
      <c r="AC4" s="112" t="s">
        <v>201</v>
      </c>
      <c r="AD4" s="112" t="s">
        <v>202</v>
      </c>
      <c r="AE4" s="112" t="s">
        <v>172</v>
      </c>
      <c r="AF4" s="112" t="s">
        <v>168</v>
      </c>
      <c r="AG4" s="112" t="s">
        <v>173</v>
      </c>
      <c r="AH4" s="127" t="s">
        <v>169</v>
      </c>
    </row>
    <row r="5" spans="2:35" s="1" customFormat="1" ht="33" customHeight="1" x14ac:dyDescent="0.45">
      <c r="B5" s="115"/>
      <c r="C5" s="113"/>
      <c r="D5" s="120"/>
      <c r="E5" s="113"/>
      <c r="F5" s="113"/>
      <c r="G5" s="113"/>
      <c r="H5" s="120"/>
      <c r="I5" s="120"/>
      <c r="J5" s="113"/>
      <c r="K5" s="120"/>
      <c r="L5" s="113"/>
      <c r="M5" s="113"/>
      <c r="N5" s="113"/>
      <c r="O5" s="113"/>
      <c r="P5" s="162" t="s">
        <v>193</v>
      </c>
      <c r="Q5" s="149" t="s">
        <v>198</v>
      </c>
      <c r="R5" s="147" t="s">
        <v>193</v>
      </c>
      <c r="S5" s="148" t="s">
        <v>195</v>
      </c>
      <c r="T5" s="149" t="s">
        <v>194</v>
      </c>
      <c r="U5" s="162" t="s">
        <v>193</v>
      </c>
      <c r="V5" s="149" t="s">
        <v>194</v>
      </c>
      <c r="W5" s="162" t="s">
        <v>193</v>
      </c>
      <c r="X5" s="148" t="s">
        <v>197</v>
      </c>
      <c r="Y5" s="149" t="s">
        <v>194</v>
      </c>
      <c r="Z5" s="113"/>
      <c r="AA5" s="113"/>
      <c r="AB5" s="113"/>
      <c r="AC5" s="113"/>
      <c r="AD5" s="113"/>
      <c r="AE5" s="113"/>
      <c r="AF5" s="113"/>
      <c r="AG5" s="113"/>
      <c r="AH5" s="128"/>
    </row>
    <row r="6" spans="2:35" ht="33.6" customHeight="1" thickBot="1" x14ac:dyDescent="0.5">
      <c r="B6" s="18" t="s">
        <v>1</v>
      </c>
      <c r="C6" s="19" t="s">
        <v>8</v>
      </c>
      <c r="D6" s="19" t="s">
        <v>9</v>
      </c>
      <c r="E6" s="19" t="s">
        <v>10</v>
      </c>
      <c r="F6" s="73">
        <v>848000</v>
      </c>
      <c r="G6" s="19" t="s">
        <v>11</v>
      </c>
      <c r="H6" s="19" t="s">
        <v>13</v>
      </c>
      <c r="I6" s="19" t="s">
        <v>14</v>
      </c>
      <c r="J6" s="20" t="s">
        <v>4</v>
      </c>
      <c r="K6" s="19" t="s">
        <v>2</v>
      </c>
      <c r="L6" s="19" t="s">
        <v>17</v>
      </c>
      <c r="M6" s="59" t="s">
        <v>170</v>
      </c>
      <c r="N6" s="94">
        <v>282000</v>
      </c>
      <c r="O6" s="19" t="s">
        <v>19</v>
      </c>
      <c r="P6" s="150" t="s">
        <v>190</v>
      </c>
      <c r="Q6" s="152"/>
      <c r="R6" s="150"/>
      <c r="S6" s="151"/>
      <c r="T6" s="152"/>
      <c r="U6" s="150"/>
      <c r="V6" s="152"/>
      <c r="W6" s="150"/>
      <c r="X6" s="151"/>
      <c r="Y6" s="152"/>
      <c r="Z6" s="95" t="s">
        <v>19</v>
      </c>
      <c r="AA6" s="19" t="s">
        <v>167</v>
      </c>
      <c r="AB6" s="20" t="s">
        <v>4</v>
      </c>
      <c r="AC6" s="96">
        <v>42000</v>
      </c>
      <c r="AD6" s="96">
        <v>42000</v>
      </c>
      <c r="AE6" s="20" t="s">
        <v>4</v>
      </c>
      <c r="AF6" s="19"/>
      <c r="AG6" s="19" t="s">
        <v>175</v>
      </c>
      <c r="AH6" s="97"/>
    </row>
    <row r="7" spans="2:35" ht="35.4" customHeight="1" thickTop="1" x14ac:dyDescent="0.45">
      <c r="B7" s="5">
        <v>1</v>
      </c>
      <c r="C7" s="88"/>
      <c r="D7" s="14"/>
      <c r="E7" s="14" t="str">
        <f>IFERROR(VLOOKUP($D7,テーブル1[[車名]:[R7
助成金額]],2,0),"")</f>
        <v/>
      </c>
      <c r="F7" s="72" t="str">
        <f>IFERROR(VLOOKUP($D7,テーブル1[[車名]:[R7
助成金額]],13,0),"")</f>
        <v/>
      </c>
      <c r="G7" s="14" t="str">
        <f>IFERROR(VLOOKUP($D7,テーブル1[[車名]:[R7
助成金額]],12,0),"")</f>
        <v/>
      </c>
      <c r="H7" s="14"/>
      <c r="I7" s="14"/>
      <c r="J7" s="15"/>
      <c r="K7" s="14"/>
      <c r="L7" s="25" t="str">
        <f>IF(K7&lt;&gt;"",IF(COUNTIF('特別区 その他'!$A$3:$A$25,LEFT(助成対象車両に関する情報!K7,FIND("区",助成対象車両に関する情報!K7,1)))=1,"特別区","その他"),"")</f>
        <v/>
      </c>
      <c r="M7" s="60"/>
      <c r="N7" s="98" t="str">
        <f>IFERROR(IF(VLOOKUP($D7,テーブル1[[車名]:[R7
助成金額]],14,0)&lt;=F7-SUM(Q7:Y7),VLOOKUP($D7,テーブル1[[車名]:[R7
助成金額]],14,0),F7-SUM(Q7:Y7)),"")</f>
        <v/>
      </c>
      <c r="O7" s="14"/>
      <c r="P7" s="153"/>
      <c r="Q7" s="155" t="str">
        <f>IF(P7="○",VLOOKUP($D7,テーブル1[[車名]:[R7
助成金額]],5,0),"")</f>
        <v/>
      </c>
      <c r="R7" s="153"/>
      <c r="S7" s="154"/>
      <c r="T7" s="155"/>
      <c r="U7" s="153"/>
      <c r="V7" s="155"/>
      <c r="W7" s="153"/>
      <c r="X7" s="154"/>
      <c r="Y7" s="155"/>
      <c r="Z7" s="99"/>
      <c r="AA7" s="14"/>
      <c r="AB7" s="14"/>
      <c r="AC7" s="74"/>
      <c r="AD7" s="144" t="str">
        <f>IF(AA7="専用充電器の購入",IF(Z7="はい",IF(AC7&lt;50000,AC7,50000),""),"")</f>
        <v/>
      </c>
      <c r="AE7" s="14"/>
      <c r="AF7" s="14"/>
      <c r="AG7" s="14"/>
      <c r="AH7" s="100"/>
    </row>
    <row r="8" spans="2:35" ht="35.4" customHeight="1" x14ac:dyDescent="0.45">
      <c r="B8" s="5">
        <v>2</v>
      </c>
      <c r="C8" s="78"/>
      <c r="D8" s="14"/>
      <c r="E8" s="14" t="str">
        <f>IFERROR(VLOOKUP($D8,テーブル1[[車名]:[R7
助成金額]],2,0),"")</f>
        <v/>
      </c>
      <c r="F8" s="74" t="str">
        <f>IFERROR(VLOOKUP($D8,テーブル1[[車名]:[R7
助成金額]],13,0),"")</f>
        <v/>
      </c>
      <c r="G8" s="14" t="str">
        <f>IFERROR(VLOOKUP($D8,テーブル1[[車名]:[R7
助成金額]],12,0),"")</f>
        <v/>
      </c>
      <c r="H8" s="14"/>
      <c r="I8" s="14"/>
      <c r="J8" s="15"/>
      <c r="K8" s="14"/>
      <c r="L8" s="25" t="str">
        <f>IF(K8&lt;&gt;"",IF(COUNTIF('特別区 その他'!$A$3:$A$25,LEFT(助成対象車両に関する情報!K8,FIND("区",助成対象車両に関する情報!K8,1)))=1,"特別区","その他"),"")</f>
        <v/>
      </c>
      <c r="M8" s="60"/>
      <c r="N8" s="98" t="str">
        <f>IFERROR(IF(VLOOKUP($D8,テーブル1[[車名]:[R7
助成金額]],14,0)&lt;=F8-SUM(Q8:Y8),VLOOKUP($D8,テーブル1[[車名]:[R7
助成金額]],14,0),F8-SUM(Q8:Y8)),"")</f>
        <v/>
      </c>
      <c r="O8" s="12"/>
      <c r="P8" s="156"/>
      <c r="Q8" s="158" t="str">
        <f>IF(P8="○",VLOOKUP($D8,テーブル1[[車名]:[R7
助成金額]],5,0),"")</f>
        <v/>
      </c>
      <c r="R8" s="156"/>
      <c r="S8" s="157"/>
      <c r="T8" s="158"/>
      <c r="U8" s="156"/>
      <c r="V8" s="158"/>
      <c r="W8" s="156"/>
      <c r="X8" s="154"/>
      <c r="Y8" s="155"/>
      <c r="Z8" s="99"/>
      <c r="AA8" s="14"/>
      <c r="AB8" s="14"/>
      <c r="AC8" s="74"/>
      <c r="AD8" s="145" t="str">
        <f t="shared" ref="AD8:AD36" si="0">IF(AA8="専用充電器の購入",IF(Z8="はい",IF(AC8&lt;50000,AC8,50000),""),"")</f>
        <v/>
      </c>
      <c r="AE8" s="14"/>
      <c r="AF8" s="14"/>
      <c r="AG8" s="14"/>
      <c r="AH8" s="100"/>
    </row>
    <row r="9" spans="2:35" ht="35.4" customHeight="1" x14ac:dyDescent="0.45">
      <c r="B9" s="5">
        <v>3</v>
      </c>
      <c r="C9" s="78"/>
      <c r="D9" s="14"/>
      <c r="E9" s="14" t="str">
        <f>IFERROR(VLOOKUP($D9,テーブル1[[車名]:[R7
助成金額]],2,0),"")</f>
        <v/>
      </c>
      <c r="F9" s="74" t="str">
        <f>IFERROR(VLOOKUP($D9,テーブル1[[車名]:[R7
助成金額]],13,0),"")</f>
        <v/>
      </c>
      <c r="G9" s="14" t="str">
        <f>IFERROR(VLOOKUP($D9,テーブル1[[車名]:[R7
助成金額]],12,0),"")</f>
        <v/>
      </c>
      <c r="H9" s="14"/>
      <c r="I9" s="14"/>
      <c r="J9" s="15"/>
      <c r="K9" s="14"/>
      <c r="L9" s="26" t="str">
        <f>IF(K9&lt;&gt;"",IF(COUNTIF('特別区 その他'!$A$3:$A$25,LEFT(助成対象車両に関する情報!K9,FIND("区",助成対象車両に関する情報!K9,1)))=1,"特別区","その他"),"")</f>
        <v/>
      </c>
      <c r="M9" s="60"/>
      <c r="N9" s="98" t="str">
        <f>IFERROR(IF(VLOOKUP($D9,テーブル1[[車名]:[R7
助成金額]],14,0)&lt;=F9-SUM(Q9:Y9),VLOOKUP($D9,テーブル1[[車名]:[R7
助成金額]],14,0),F9-SUM(Q9:Y9)),"")</f>
        <v/>
      </c>
      <c r="O9" s="12"/>
      <c r="P9" s="156"/>
      <c r="Q9" s="158" t="str">
        <f>IF(P9="○",VLOOKUP($D9,テーブル1[[車名]:[R7
助成金額]],5,0),"")</f>
        <v/>
      </c>
      <c r="R9" s="156"/>
      <c r="S9" s="157"/>
      <c r="T9" s="158"/>
      <c r="U9" s="156"/>
      <c r="V9" s="158"/>
      <c r="W9" s="156"/>
      <c r="X9" s="154"/>
      <c r="Y9" s="155"/>
      <c r="Z9" s="99"/>
      <c r="AA9" s="14"/>
      <c r="AB9" s="14"/>
      <c r="AC9" s="74"/>
      <c r="AD9" s="145" t="str">
        <f t="shared" si="0"/>
        <v/>
      </c>
      <c r="AE9" s="14"/>
      <c r="AF9" s="14"/>
      <c r="AG9" s="14"/>
      <c r="AH9" s="100"/>
    </row>
    <row r="10" spans="2:35" ht="35.4" customHeight="1" x14ac:dyDescent="0.45">
      <c r="B10" s="5">
        <v>4</v>
      </c>
      <c r="C10" s="78"/>
      <c r="D10" s="14"/>
      <c r="E10" s="14" t="str">
        <f>IFERROR(VLOOKUP($D10,テーブル1[[車名]:[R7
助成金額]],2,0),"")</f>
        <v/>
      </c>
      <c r="F10" s="74" t="str">
        <f>IFERROR(VLOOKUP($D10,テーブル1[[車名]:[R7
助成金額]],13,0),"")</f>
        <v/>
      </c>
      <c r="G10" s="14" t="str">
        <f>IFERROR(VLOOKUP($D10,テーブル1[[車名]:[R7
助成金額]],12,0),"")</f>
        <v/>
      </c>
      <c r="H10" s="14"/>
      <c r="I10" s="14"/>
      <c r="J10" s="15"/>
      <c r="K10" s="14"/>
      <c r="L10" s="26" t="str">
        <f>IF(K10&lt;&gt;"",IF(COUNTIF('特別区 その他'!$A$3:$A$25,LEFT(助成対象車両に関する情報!K10,FIND("区",助成対象車両に関する情報!K10,1)))=1,"特別区","その他"),"")</f>
        <v/>
      </c>
      <c r="M10" s="60"/>
      <c r="N10" s="98" t="str">
        <f>IFERROR(IF(VLOOKUP($D10,テーブル1[[車名]:[R7
助成金額]],14,0)&lt;=F10-SUM(Q10:Y10),VLOOKUP($D10,テーブル1[[車名]:[R7
助成金額]],14,0),F10-SUM(Q10:Y10)),"")</f>
        <v/>
      </c>
      <c r="O10" s="12"/>
      <c r="P10" s="156"/>
      <c r="Q10" s="158" t="str">
        <f>IF(P10="○",VLOOKUP($D10,テーブル1[[車名]:[R7
助成金額]],5,0),"")</f>
        <v/>
      </c>
      <c r="R10" s="156"/>
      <c r="S10" s="157"/>
      <c r="T10" s="158"/>
      <c r="U10" s="156"/>
      <c r="V10" s="158"/>
      <c r="W10" s="156"/>
      <c r="X10" s="154"/>
      <c r="Y10" s="155"/>
      <c r="Z10" s="99"/>
      <c r="AA10" s="14"/>
      <c r="AB10" s="14"/>
      <c r="AC10" s="74"/>
      <c r="AD10" s="145" t="str">
        <f t="shared" si="0"/>
        <v/>
      </c>
      <c r="AE10" s="14"/>
      <c r="AF10" s="14"/>
      <c r="AG10" s="14"/>
      <c r="AH10" s="100"/>
    </row>
    <row r="11" spans="2:35" ht="35.4" customHeight="1" x14ac:dyDescent="0.45">
      <c r="B11" s="5">
        <v>5</v>
      </c>
      <c r="C11" s="78"/>
      <c r="D11" s="14"/>
      <c r="E11" s="14" t="str">
        <f>IFERROR(VLOOKUP($D11,テーブル1[[車名]:[R7
助成金額]],2,0),"")</f>
        <v/>
      </c>
      <c r="F11" s="74" t="str">
        <f>IFERROR(VLOOKUP($D11,テーブル1[[車名]:[R7
助成金額]],13,0),"")</f>
        <v/>
      </c>
      <c r="G11" s="14" t="str">
        <f>IFERROR(VLOOKUP($D11,テーブル1[[車名]:[R7
助成金額]],12,0),"")</f>
        <v/>
      </c>
      <c r="H11" s="14"/>
      <c r="I11" s="14"/>
      <c r="J11" s="15"/>
      <c r="K11" s="14"/>
      <c r="L11" s="26" t="str">
        <f>IF(K11&lt;&gt;"",IF(COUNTIF('特別区 その他'!$A$3:$A$25,LEFT(助成対象車両に関する情報!K11,FIND("区",助成対象車両に関する情報!K11,1)))=1,"特別区","その他"),"")</f>
        <v/>
      </c>
      <c r="M11" s="60"/>
      <c r="N11" s="98" t="str">
        <f>IFERROR(IF(VLOOKUP($D11,テーブル1[[車名]:[R7
助成金額]],14,0)&lt;=F11-SUM(Q11:Y11),VLOOKUP($D11,テーブル1[[車名]:[R7
助成金額]],14,0),F11-SUM(Q11:Y11)),"")</f>
        <v/>
      </c>
      <c r="O11" s="12"/>
      <c r="P11" s="156"/>
      <c r="Q11" s="158" t="str">
        <f>IF(P11="○",VLOOKUP($D11,テーブル1[[車名]:[R7
助成金額]],5,0),"")</f>
        <v/>
      </c>
      <c r="R11" s="156"/>
      <c r="S11" s="157"/>
      <c r="T11" s="158"/>
      <c r="U11" s="156"/>
      <c r="V11" s="158"/>
      <c r="W11" s="156"/>
      <c r="X11" s="154"/>
      <c r="Y11" s="155"/>
      <c r="Z11" s="99"/>
      <c r="AA11" s="14"/>
      <c r="AB11" s="14"/>
      <c r="AC11" s="74"/>
      <c r="AD11" s="145" t="str">
        <f t="shared" si="0"/>
        <v/>
      </c>
      <c r="AE11" s="14"/>
      <c r="AF11" s="14"/>
      <c r="AG11" s="14"/>
      <c r="AH11" s="100"/>
    </row>
    <row r="12" spans="2:35" ht="35.4" customHeight="1" x14ac:dyDescent="0.45">
      <c r="B12" s="5">
        <v>6</v>
      </c>
      <c r="C12" s="78"/>
      <c r="D12" s="14"/>
      <c r="E12" s="14" t="str">
        <f>IFERROR(VLOOKUP($D12,テーブル1[[車名]:[R7
助成金額]],2,0),"")</f>
        <v/>
      </c>
      <c r="F12" s="74" t="str">
        <f>IFERROR(VLOOKUP($D12,テーブル1[[車名]:[R7
助成金額]],13,0),"")</f>
        <v/>
      </c>
      <c r="G12" s="14" t="str">
        <f>IFERROR(VLOOKUP($D12,テーブル1[[車名]:[R7
助成金額]],12,0),"")</f>
        <v/>
      </c>
      <c r="H12" s="14"/>
      <c r="I12" s="14"/>
      <c r="J12" s="15"/>
      <c r="K12" s="14"/>
      <c r="L12" s="26" t="str">
        <f>IF(K12&lt;&gt;"",IF(COUNTIF('特別区 その他'!$A$3:$A$25,LEFT(助成対象車両に関する情報!K12,FIND("区",助成対象車両に関する情報!K12,1)))=1,"特別区","その他"),"")</f>
        <v/>
      </c>
      <c r="M12" s="60"/>
      <c r="N12" s="98" t="str">
        <f>IFERROR(IF(VLOOKUP($D12,テーブル1[[車名]:[R7
助成金額]],14,0)&lt;=F12-SUM(Q12:Y12),VLOOKUP($D12,テーブル1[[車名]:[R7
助成金額]],14,0),F12-SUM(Q12:Y12)),"")</f>
        <v/>
      </c>
      <c r="O12" s="12"/>
      <c r="P12" s="156"/>
      <c r="Q12" s="158" t="str">
        <f>IF(P12="○",VLOOKUP($D12,テーブル1[[車名]:[R7
助成金額]],5,0),"")</f>
        <v/>
      </c>
      <c r="R12" s="156"/>
      <c r="S12" s="157"/>
      <c r="T12" s="158"/>
      <c r="U12" s="156"/>
      <c r="V12" s="158"/>
      <c r="W12" s="156"/>
      <c r="X12" s="154"/>
      <c r="Y12" s="155"/>
      <c r="Z12" s="99"/>
      <c r="AA12" s="14"/>
      <c r="AB12" s="14"/>
      <c r="AC12" s="74"/>
      <c r="AD12" s="145" t="str">
        <f t="shared" si="0"/>
        <v/>
      </c>
      <c r="AE12" s="14"/>
      <c r="AF12" s="14"/>
      <c r="AG12" s="14"/>
      <c r="AH12" s="100"/>
    </row>
    <row r="13" spans="2:35" ht="35.4" customHeight="1" x14ac:dyDescent="0.45">
      <c r="B13" s="5">
        <v>7</v>
      </c>
      <c r="C13" s="78"/>
      <c r="D13" s="14"/>
      <c r="E13" s="14" t="str">
        <f>IFERROR(VLOOKUP($D13,テーブル1[[車名]:[R7
助成金額]],2,0),"")</f>
        <v/>
      </c>
      <c r="F13" s="74" t="str">
        <f>IFERROR(VLOOKUP($D13,テーブル1[[車名]:[R7
助成金額]],13,0),"")</f>
        <v/>
      </c>
      <c r="G13" s="14" t="str">
        <f>IFERROR(VLOOKUP($D13,テーブル1[[車名]:[R7
助成金額]],12,0),"")</f>
        <v/>
      </c>
      <c r="H13" s="14"/>
      <c r="I13" s="14"/>
      <c r="J13" s="15"/>
      <c r="K13" s="14"/>
      <c r="L13" s="26" t="str">
        <f>IF(K13&lt;&gt;"",IF(COUNTIF('特別区 その他'!$A$3:$A$25,LEFT(助成対象車両に関する情報!K13,FIND("区",助成対象車両に関する情報!K13,1)))=1,"特別区","その他"),"")</f>
        <v/>
      </c>
      <c r="M13" s="60"/>
      <c r="N13" s="98" t="str">
        <f>IFERROR(IF(VLOOKUP($D13,テーブル1[[車名]:[R7
助成金額]],14,0)&lt;=F13-SUM(Q13:Y13),VLOOKUP($D13,テーブル1[[車名]:[R7
助成金額]],14,0),F13-SUM(Q13:Y13)),"")</f>
        <v/>
      </c>
      <c r="O13" s="12"/>
      <c r="P13" s="156"/>
      <c r="Q13" s="158" t="str">
        <f>IF(P13="○",VLOOKUP($D13,テーブル1[[車名]:[R7
助成金額]],5,0),"")</f>
        <v/>
      </c>
      <c r="R13" s="156"/>
      <c r="S13" s="157"/>
      <c r="T13" s="158"/>
      <c r="U13" s="156"/>
      <c r="V13" s="158"/>
      <c r="W13" s="156"/>
      <c r="X13" s="154"/>
      <c r="Y13" s="155"/>
      <c r="Z13" s="99"/>
      <c r="AA13" s="14"/>
      <c r="AB13" s="14"/>
      <c r="AC13" s="74"/>
      <c r="AD13" s="145" t="str">
        <f t="shared" si="0"/>
        <v/>
      </c>
      <c r="AE13" s="14"/>
      <c r="AF13" s="14"/>
      <c r="AG13" s="14"/>
      <c r="AH13" s="100"/>
    </row>
    <row r="14" spans="2:35" ht="35.4" customHeight="1" x14ac:dyDescent="0.45">
      <c r="B14" s="5">
        <v>8</v>
      </c>
      <c r="C14" s="78"/>
      <c r="D14" s="14"/>
      <c r="E14" s="14" t="str">
        <f>IFERROR(VLOOKUP($D14,テーブル1[[車名]:[R7
助成金額]],2,0),"")</f>
        <v/>
      </c>
      <c r="F14" s="74" t="str">
        <f>IFERROR(VLOOKUP($D14,テーブル1[[車名]:[R7
助成金額]],13,0),"")</f>
        <v/>
      </c>
      <c r="G14" s="14" t="str">
        <f>IFERROR(VLOOKUP($D14,テーブル1[[車名]:[R7
助成金額]],12,0),"")</f>
        <v/>
      </c>
      <c r="H14" s="14"/>
      <c r="I14" s="14"/>
      <c r="J14" s="15"/>
      <c r="K14" s="14"/>
      <c r="L14" s="26" t="str">
        <f>IF(K14&lt;&gt;"",IF(COUNTIF('特別区 その他'!$A$3:$A$25,LEFT(助成対象車両に関する情報!K14,FIND("区",助成対象車両に関する情報!K14,1)))=1,"特別区","その他"),"")</f>
        <v/>
      </c>
      <c r="M14" s="60"/>
      <c r="N14" s="98" t="str">
        <f>IFERROR(IF(VLOOKUP($D14,テーブル1[[車名]:[R7
助成金額]],14,0)&lt;=F14-SUM(Q14:Y14),VLOOKUP($D14,テーブル1[[車名]:[R7
助成金額]],14,0),F14-SUM(Q14:Y14)),"")</f>
        <v/>
      </c>
      <c r="O14" s="12"/>
      <c r="P14" s="156"/>
      <c r="Q14" s="158" t="str">
        <f>IF(P14="○",VLOOKUP($D14,テーブル1[[車名]:[R7
助成金額]],5,0),"")</f>
        <v/>
      </c>
      <c r="R14" s="156"/>
      <c r="S14" s="157"/>
      <c r="T14" s="158"/>
      <c r="U14" s="156"/>
      <c r="V14" s="158"/>
      <c r="W14" s="156"/>
      <c r="X14" s="154"/>
      <c r="Y14" s="155"/>
      <c r="Z14" s="99"/>
      <c r="AA14" s="14"/>
      <c r="AB14" s="14"/>
      <c r="AC14" s="74"/>
      <c r="AD14" s="145" t="str">
        <f t="shared" si="0"/>
        <v/>
      </c>
      <c r="AE14" s="14"/>
      <c r="AF14" s="14"/>
      <c r="AG14" s="14"/>
      <c r="AH14" s="100"/>
    </row>
    <row r="15" spans="2:35" ht="35.4" customHeight="1" x14ac:dyDescent="0.45">
      <c r="B15" s="5">
        <v>9</v>
      </c>
      <c r="C15" s="78"/>
      <c r="D15" s="14"/>
      <c r="E15" s="14" t="str">
        <f>IFERROR(VLOOKUP($D15,テーブル1[[車名]:[R7
助成金額]],2,0),"")</f>
        <v/>
      </c>
      <c r="F15" s="74" t="str">
        <f>IFERROR(VLOOKUP($D15,テーブル1[[車名]:[R7
助成金額]],13,0),"")</f>
        <v/>
      </c>
      <c r="G15" s="14" t="str">
        <f>IFERROR(VLOOKUP($D15,テーブル1[[車名]:[R7
助成金額]],12,0),"")</f>
        <v/>
      </c>
      <c r="H15" s="14"/>
      <c r="I15" s="14"/>
      <c r="J15" s="15"/>
      <c r="K15" s="14"/>
      <c r="L15" s="26" t="str">
        <f>IF(K15&lt;&gt;"",IF(COUNTIF('特別区 その他'!$A$3:$A$25,LEFT(助成対象車両に関する情報!K15,FIND("区",助成対象車両に関する情報!K15,1)))=1,"特別区","その他"),"")</f>
        <v/>
      </c>
      <c r="M15" s="60"/>
      <c r="N15" s="98" t="str">
        <f>IFERROR(IF(VLOOKUP($D15,テーブル1[[車名]:[R7
助成金額]],14,0)&lt;=F15-SUM(Q15:Y15),VLOOKUP($D15,テーブル1[[車名]:[R7
助成金額]],14,0),F15-SUM(Q15:Y15)),"")</f>
        <v/>
      </c>
      <c r="O15" s="12"/>
      <c r="P15" s="156"/>
      <c r="Q15" s="158" t="str">
        <f>IF(P15="○",VLOOKUP($D15,テーブル1[[車名]:[R7
助成金額]],5,0),"")</f>
        <v/>
      </c>
      <c r="R15" s="156"/>
      <c r="S15" s="157"/>
      <c r="T15" s="158"/>
      <c r="U15" s="156"/>
      <c r="V15" s="158"/>
      <c r="W15" s="156"/>
      <c r="X15" s="154"/>
      <c r="Y15" s="155"/>
      <c r="Z15" s="99"/>
      <c r="AA15" s="14"/>
      <c r="AB15" s="14"/>
      <c r="AC15" s="74"/>
      <c r="AD15" s="145" t="str">
        <f t="shared" si="0"/>
        <v/>
      </c>
      <c r="AE15" s="14"/>
      <c r="AF15" s="14"/>
      <c r="AG15" s="14"/>
      <c r="AH15" s="100"/>
    </row>
    <row r="16" spans="2:35" ht="35.4" customHeight="1" x14ac:dyDescent="0.45">
      <c r="B16" s="5">
        <v>10</v>
      </c>
      <c r="C16" s="78"/>
      <c r="D16" s="14"/>
      <c r="E16" s="14" t="str">
        <f>IFERROR(VLOOKUP($D16,テーブル1[[車名]:[R7
助成金額]],2,0),"")</f>
        <v/>
      </c>
      <c r="F16" s="74" t="str">
        <f>IFERROR(VLOOKUP($D16,テーブル1[[車名]:[R7
助成金額]],13,0),"")</f>
        <v/>
      </c>
      <c r="G16" s="14" t="str">
        <f>IFERROR(VLOOKUP($D16,テーブル1[[車名]:[R7
助成金額]],12,0),"")</f>
        <v/>
      </c>
      <c r="H16" s="14"/>
      <c r="I16" s="14"/>
      <c r="J16" s="15"/>
      <c r="K16" s="14"/>
      <c r="L16" s="26" t="str">
        <f>IF(K16&lt;&gt;"",IF(COUNTIF('特別区 その他'!$A$3:$A$25,LEFT(助成対象車両に関する情報!K16,FIND("区",助成対象車両に関する情報!K16,1)))=1,"特別区","その他"),"")</f>
        <v/>
      </c>
      <c r="M16" s="60"/>
      <c r="N16" s="98" t="str">
        <f>IFERROR(IF(VLOOKUP($D16,テーブル1[[車名]:[R7
助成金額]],14,0)&lt;=F16-SUM(Q16:Y16),VLOOKUP($D16,テーブル1[[車名]:[R7
助成金額]],14,0),F16-SUM(Q16:Y16)),"")</f>
        <v/>
      </c>
      <c r="O16" s="12"/>
      <c r="P16" s="156"/>
      <c r="Q16" s="158" t="str">
        <f>IF(P16="○",VLOOKUP($D16,テーブル1[[車名]:[R7
助成金額]],5,0),"")</f>
        <v/>
      </c>
      <c r="R16" s="156"/>
      <c r="S16" s="157"/>
      <c r="T16" s="158"/>
      <c r="U16" s="156"/>
      <c r="V16" s="158"/>
      <c r="W16" s="156"/>
      <c r="X16" s="154"/>
      <c r="Y16" s="155"/>
      <c r="Z16" s="99"/>
      <c r="AA16" s="14"/>
      <c r="AB16" s="14"/>
      <c r="AC16" s="74"/>
      <c r="AD16" s="145" t="str">
        <f t="shared" si="0"/>
        <v/>
      </c>
      <c r="AE16" s="14"/>
      <c r="AF16" s="14"/>
      <c r="AG16" s="14"/>
      <c r="AH16" s="100"/>
    </row>
    <row r="17" spans="2:34" ht="35.4" customHeight="1" x14ac:dyDescent="0.45">
      <c r="B17" s="5">
        <v>11</v>
      </c>
      <c r="C17" s="78"/>
      <c r="D17" s="14"/>
      <c r="E17" s="14" t="str">
        <f>IFERROR(VLOOKUP($D17,テーブル1[[車名]:[R7
助成金額]],2,0),"")</f>
        <v/>
      </c>
      <c r="F17" s="74" t="str">
        <f>IFERROR(VLOOKUP($D17,テーブル1[[車名]:[R7
助成金額]],13,0),"")</f>
        <v/>
      </c>
      <c r="G17" s="14" t="str">
        <f>IFERROR(VLOOKUP($D17,テーブル1[[車名]:[R7
助成金額]],12,0),"")</f>
        <v/>
      </c>
      <c r="H17" s="14"/>
      <c r="I17" s="14"/>
      <c r="J17" s="15"/>
      <c r="K17" s="14"/>
      <c r="L17" s="26" t="str">
        <f>IF(K17&lt;&gt;"",IF(COUNTIF('特別区 その他'!$A$3:$A$25,LEFT(助成対象車両に関する情報!K17,FIND("区",助成対象車両に関する情報!K17,1)))=1,"特別区","その他"),"")</f>
        <v/>
      </c>
      <c r="M17" s="60"/>
      <c r="N17" s="98" t="str">
        <f>IFERROR(IF(VLOOKUP($D17,テーブル1[[車名]:[R7
助成金額]],14,0)&lt;=F17-SUM(Q17:Y17),VLOOKUP($D17,テーブル1[[車名]:[R7
助成金額]],14,0),F17-SUM(Q17:Y17)),"")</f>
        <v/>
      </c>
      <c r="O17" s="12"/>
      <c r="P17" s="156"/>
      <c r="Q17" s="158" t="str">
        <f>IF(P17="○",VLOOKUP($D17,テーブル1[[車名]:[R7
助成金額]],5,0),"")</f>
        <v/>
      </c>
      <c r="R17" s="156"/>
      <c r="S17" s="157"/>
      <c r="T17" s="158"/>
      <c r="U17" s="156"/>
      <c r="V17" s="158"/>
      <c r="W17" s="156"/>
      <c r="X17" s="154"/>
      <c r="Y17" s="155"/>
      <c r="Z17" s="99"/>
      <c r="AA17" s="14"/>
      <c r="AB17" s="14"/>
      <c r="AC17" s="74"/>
      <c r="AD17" s="145" t="str">
        <f t="shared" si="0"/>
        <v/>
      </c>
      <c r="AE17" s="14"/>
      <c r="AF17" s="14"/>
      <c r="AG17" s="14"/>
      <c r="AH17" s="100"/>
    </row>
    <row r="18" spans="2:34" ht="35.4" customHeight="1" x14ac:dyDescent="0.45">
      <c r="B18" s="5">
        <v>12</v>
      </c>
      <c r="C18" s="78"/>
      <c r="D18" s="14"/>
      <c r="E18" s="14" t="str">
        <f>IFERROR(VLOOKUP($D18,テーブル1[[車名]:[R7
助成金額]],2,0),"")</f>
        <v/>
      </c>
      <c r="F18" s="74" t="str">
        <f>IFERROR(VLOOKUP($D18,テーブル1[[車名]:[R7
助成金額]],13,0),"")</f>
        <v/>
      </c>
      <c r="G18" s="14" t="str">
        <f>IFERROR(VLOOKUP($D18,テーブル1[[車名]:[R7
助成金額]],12,0),"")</f>
        <v/>
      </c>
      <c r="H18" s="14"/>
      <c r="I18" s="14"/>
      <c r="J18" s="15"/>
      <c r="K18" s="14"/>
      <c r="L18" s="26" t="str">
        <f>IF(K18&lt;&gt;"",IF(COUNTIF('特別区 その他'!$A$3:$A$25,LEFT(助成対象車両に関する情報!K18,FIND("区",助成対象車両に関する情報!K18,1)))=1,"特別区","その他"),"")</f>
        <v/>
      </c>
      <c r="M18" s="60"/>
      <c r="N18" s="98" t="str">
        <f>IFERROR(IF(VLOOKUP($D18,テーブル1[[車名]:[R7
助成金額]],14,0)&lt;=F18-SUM(Q18:Y18),VLOOKUP($D18,テーブル1[[車名]:[R7
助成金額]],14,0),F18-SUM(Q18:Y18)),"")</f>
        <v/>
      </c>
      <c r="O18" s="12"/>
      <c r="P18" s="156"/>
      <c r="Q18" s="158" t="str">
        <f>IF(P18="○",VLOOKUP($D18,テーブル1[[車名]:[R7
助成金額]],5,0),"")</f>
        <v/>
      </c>
      <c r="R18" s="156"/>
      <c r="S18" s="157"/>
      <c r="T18" s="158"/>
      <c r="U18" s="156"/>
      <c r="V18" s="158"/>
      <c r="W18" s="156"/>
      <c r="X18" s="154"/>
      <c r="Y18" s="155"/>
      <c r="Z18" s="99"/>
      <c r="AA18" s="14"/>
      <c r="AB18" s="14"/>
      <c r="AC18" s="74"/>
      <c r="AD18" s="145" t="str">
        <f t="shared" si="0"/>
        <v/>
      </c>
      <c r="AE18" s="14"/>
      <c r="AF18" s="14"/>
      <c r="AG18" s="14"/>
      <c r="AH18" s="100"/>
    </row>
    <row r="19" spans="2:34" ht="35.4" customHeight="1" x14ac:dyDescent="0.45">
      <c r="B19" s="5">
        <v>13</v>
      </c>
      <c r="C19" s="78"/>
      <c r="D19" s="14"/>
      <c r="E19" s="14" t="str">
        <f>IFERROR(VLOOKUP($D19,テーブル1[[車名]:[R7
助成金額]],2,0),"")</f>
        <v/>
      </c>
      <c r="F19" s="74" t="str">
        <f>IFERROR(VLOOKUP($D19,テーブル1[[車名]:[R7
助成金額]],13,0),"")</f>
        <v/>
      </c>
      <c r="G19" s="14" t="str">
        <f>IFERROR(VLOOKUP($D19,テーブル1[[車名]:[R7
助成金額]],12,0),"")</f>
        <v/>
      </c>
      <c r="H19" s="14"/>
      <c r="I19" s="14"/>
      <c r="J19" s="15"/>
      <c r="K19" s="14"/>
      <c r="L19" s="26" t="str">
        <f>IF(K19&lt;&gt;"",IF(COUNTIF('特別区 その他'!$A$3:$A$25,LEFT(助成対象車両に関する情報!K19,FIND("区",助成対象車両に関する情報!K19,1)))=1,"特別区","その他"),"")</f>
        <v/>
      </c>
      <c r="M19" s="60"/>
      <c r="N19" s="98" t="str">
        <f>IFERROR(IF(VLOOKUP($D19,テーブル1[[車名]:[R7
助成金額]],14,0)&lt;=F19-SUM(Q19:Y19),VLOOKUP($D19,テーブル1[[車名]:[R7
助成金額]],14,0),F19-SUM(Q19:Y19)),"")</f>
        <v/>
      </c>
      <c r="O19" s="12"/>
      <c r="P19" s="156"/>
      <c r="Q19" s="158" t="str">
        <f>IF(P19="○",VLOOKUP($D19,テーブル1[[車名]:[R7
助成金額]],5,0),"")</f>
        <v/>
      </c>
      <c r="R19" s="156"/>
      <c r="S19" s="157"/>
      <c r="T19" s="158"/>
      <c r="U19" s="156"/>
      <c r="V19" s="158"/>
      <c r="W19" s="156"/>
      <c r="X19" s="154"/>
      <c r="Y19" s="155"/>
      <c r="Z19" s="99"/>
      <c r="AA19" s="14"/>
      <c r="AB19" s="14"/>
      <c r="AC19" s="74"/>
      <c r="AD19" s="145" t="str">
        <f t="shared" si="0"/>
        <v/>
      </c>
      <c r="AE19" s="14"/>
      <c r="AF19" s="14"/>
      <c r="AG19" s="14"/>
      <c r="AH19" s="100"/>
    </row>
    <row r="20" spans="2:34" ht="35.4" customHeight="1" x14ac:dyDescent="0.45">
      <c r="B20" s="5">
        <v>14</v>
      </c>
      <c r="C20" s="78"/>
      <c r="D20" s="14"/>
      <c r="E20" s="14" t="str">
        <f>IFERROR(VLOOKUP($D20,テーブル1[[車名]:[R7
助成金額]],2,0),"")</f>
        <v/>
      </c>
      <c r="F20" s="74" t="str">
        <f>IFERROR(VLOOKUP($D20,テーブル1[[車名]:[R7
助成金額]],13,0),"")</f>
        <v/>
      </c>
      <c r="G20" s="14" t="str">
        <f>IFERROR(VLOOKUP($D20,テーブル1[[車名]:[R7
助成金額]],12,0),"")</f>
        <v/>
      </c>
      <c r="H20" s="14"/>
      <c r="I20" s="14"/>
      <c r="J20" s="15"/>
      <c r="K20" s="14"/>
      <c r="L20" s="26" t="str">
        <f>IF(K20&lt;&gt;"",IF(COUNTIF('特別区 その他'!$A$3:$A$25,LEFT(助成対象車両に関する情報!K20,FIND("区",助成対象車両に関する情報!K20,1)))=1,"特別区","その他"),"")</f>
        <v/>
      </c>
      <c r="M20" s="60"/>
      <c r="N20" s="101" t="str">
        <f>IFERROR(IF(VLOOKUP($D20,テーブル1[[車名]:[R7
助成金額]],14,0)&lt;=F20-SUM(Q20:Y20),VLOOKUP($D20,テーブル1[[車名]:[R7
助成金額]],14,0),F20-SUM(Q20:Y20)),"")</f>
        <v/>
      </c>
      <c r="O20" s="12"/>
      <c r="P20" s="156"/>
      <c r="Q20" s="158" t="str">
        <f>IF(P20="○",VLOOKUP($D20,テーブル1[[車名]:[R7
助成金額]],5,0),"")</f>
        <v/>
      </c>
      <c r="R20" s="156"/>
      <c r="S20" s="157"/>
      <c r="T20" s="158"/>
      <c r="U20" s="156"/>
      <c r="V20" s="158"/>
      <c r="W20" s="156"/>
      <c r="X20" s="154"/>
      <c r="Y20" s="158"/>
      <c r="Z20" s="99"/>
      <c r="AA20" s="14"/>
      <c r="AB20" s="14"/>
      <c r="AC20" s="74"/>
      <c r="AD20" s="145" t="str">
        <f t="shared" si="0"/>
        <v/>
      </c>
      <c r="AE20" s="14"/>
      <c r="AF20" s="14"/>
      <c r="AG20" s="14"/>
      <c r="AH20" s="100"/>
    </row>
    <row r="21" spans="2:34" ht="35.4" customHeight="1" x14ac:dyDescent="0.45">
      <c r="B21" s="5">
        <v>15</v>
      </c>
      <c r="C21" s="78"/>
      <c r="D21" s="14"/>
      <c r="E21" s="14" t="str">
        <f>IFERROR(VLOOKUP($D21,テーブル1[[車名]:[R7
助成金額]],2,0),"")</f>
        <v/>
      </c>
      <c r="F21" s="74" t="str">
        <f>IFERROR(VLOOKUP($D21,テーブル1[[車名]:[R7
助成金額]],13,0),"")</f>
        <v/>
      </c>
      <c r="G21" s="14" t="str">
        <f>IFERROR(VLOOKUP($D21,テーブル1[[車名]:[R7
助成金額]],12,0),"")</f>
        <v/>
      </c>
      <c r="H21" s="14"/>
      <c r="I21" s="14"/>
      <c r="J21" s="15"/>
      <c r="K21" s="14"/>
      <c r="L21" s="26" t="str">
        <f>IF(K21&lt;&gt;"",IF(COUNTIF('特別区 その他'!$A$3:$A$25,LEFT(助成対象車両に関する情報!K21,FIND("区",助成対象車両に関する情報!K21,1)))=1,"特別区","その他"),"")</f>
        <v/>
      </c>
      <c r="M21" s="60"/>
      <c r="N21" s="98" t="str">
        <f>IFERROR(IF(VLOOKUP($D21,テーブル1[[車名]:[R7
助成金額]],14,0)&lt;=F21-SUM(Q21:Y21),VLOOKUP($D21,テーブル1[[車名]:[R7
助成金額]],14,0),F21-SUM(Q21:Y21)),"")</f>
        <v/>
      </c>
      <c r="O21" s="12"/>
      <c r="P21" s="156"/>
      <c r="Q21" s="158" t="str">
        <f>IF(P21="○",VLOOKUP($D21,テーブル1[[車名]:[R7
助成金額]],5,0),"")</f>
        <v/>
      </c>
      <c r="R21" s="156"/>
      <c r="S21" s="157"/>
      <c r="T21" s="158"/>
      <c r="U21" s="156"/>
      <c r="V21" s="158"/>
      <c r="W21" s="156"/>
      <c r="X21" s="154"/>
      <c r="Y21" s="155"/>
      <c r="Z21" s="99"/>
      <c r="AA21" s="14"/>
      <c r="AB21" s="14"/>
      <c r="AC21" s="74"/>
      <c r="AD21" s="145" t="str">
        <f t="shared" si="0"/>
        <v/>
      </c>
      <c r="AE21" s="14"/>
      <c r="AF21" s="14"/>
      <c r="AG21" s="14"/>
      <c r="AH21" s="100"/>
    </row>
    <row r="22" spans="2:34" ht="35.4" customHeight="1" x14ac:dyDescent="0.45">
      <c r="B22" s="5">
        <v>16</v>
      </c>
      <c r="C22" s="78"/>
      <c r="D22" s="14"/>
      <c r="E22" s="14" t="str">
        <f>IFERROR(VLOOKUP($D22,テーブル1[[車名]:[R7
助成金額]],2,0),"")</f>
        <v/>
      </c>
      <c r="F22" s="74" t="str">
        <f>IFERROR(VLOOKUP($D22,テーブル1[[車名]:[R7
助成金額]],13,0),"")</f>
        <v/>
      </c>
      <c r="G22" s="14" t="str">
        <f>IFERROR(VLOOKUP($D22,テーブル1[[車名]:[R7
助成金額]],12,0),"")</f>
        <v/>
      </c>
      <c r="H22" s="14"/>
      <c r="I22" s="14"/>
      <c r="J22" s="15"/>
      <c r="K22" s="14"/>
      <c r="L22" s="26" t="str">
        <f>IF(K22&lt;&gt;"",IF(COUNTIF('特別区 その他'!$A$3:$A$25,LEFT(助成対象車両に関する情報!K22,FIND("区",助成対象車両に関する情報!K22,1)))=1,"特別区","その他"),"")</f>
        <v/>
      </c>
      <c r="M22" s="60"/>
      <c r="N22" s="98" t="str">
        <f>IFERROR(IF(VLOOKUP($D22,テーブル1[[車名]:[R7
助成金額]],14,0)&lt;=F22-SUM(Q22:Y22),VLOOKUP($D22,テーブル1[[車名]:[R7
助成金額]],14,0),F22-SUM(Q22:Y22)),"")</f>
        <v/>
      </c>
      <c r="O22" s="12"/>
      <c r="P22" s="156"/>
      <c r="Q22" s="158" t="str">
        <f>IF(P22="○",VLOOKUP($D22,テーブル1[[車名]:[R7
助成金額]],5,0),"")</f>
        <v/>
      </c>
      <c r="R22" s="156"/>
      <c r="S22" s="157"/>
      <c r="T22" s="158"/>
      <c r="U22" s="156"/>
      <c r="V22" s="158"/>
      <c r="W22" s="156"/>
      <c r="X22" s="154"/>
      <c r="Y22" s="155"/>
      <c r="Z22" s="99"/>
      <c r="AA22" s="14"/>
      <c r="AB22" s="14"/>
      <c r="AC22" s="74"/>
      <c r="AD22" s="145" t="str">
        <f t="shared" si="0"/>
        <v/>
      </c>
      <c r="AE22" s="14"/>
      <c r="AF22" s="14"/>
      <c r="AG22" s="14"/>
      <c r="AH22" s="100"/>
    </row>
    <row r="23" spans="2:34" ht="35.4" customHeight="1" x14ac:dyDescent="0.45">
      <c r="B23" s="5">
        <v>17</v>
      </c>
      <c r="C23" s="78"/>
      <c r="D23" s="14"/>
      <c r="E23" s="14" t="str">
        <f>IFERROR(VLOOKUP($D23,テーブル1[[車名]:[R7
助成金額]],2,0),"")</f>
        <v/>
      </c>
      <c r="F23" s="74" t="str">
        <f>IFERROR(VLOOKUP($D23,テーブル1[[車名]:[R7
助成金額]],13,0),"")</f>
        <v/>
      </c>
      <c r="G23" s="14" t="str">
        <f>IFERROR(VLOOKUP($D23,テーブル1[[車名]:[R7
助成金額]],12,0),"")</f>
        <v/>
      </c>
      <c r="H23" s="14"/>
      <c r="I23" s="14"/>
      <c r="J23" s="15"/>
      <c r="K23" s="14"/>
      <c r="L23" s="26" t="str">
        <f>IF(K23&lt;&gt;"",IF(COUNTIF('特別区 その他'!$A$3:$A$25,LEFT(助成対象車両に関する情報!K23,FIND("区",助成対象車両に関する情報!K23,1)))=1,"特別区","その他"),"")</f>
        <v/>
      </c>
      <c r="M23" s="60"/>
      <c r="N23" s="98" t="str">
        <f>IFERROR(IF(VLOOKUP($D23,テーブル1[[車名]:[R7
助成金額]],14,0)&lt;=F23-SUM(Q23:Y23),VLOOKUP($D23,テーブル1[[車名]:[R7
助成金額]],14,0),F23-SUM(Q23:Y23)),"")</f>
        <v/>
      </c>
      <c r="O23" s="12"/>
      <c r="P23" s="156"/>
      <c r="Q23" s="158" t="str">
        <f>IF(P23="○",VLOOKUP($D23,テーブル1[[車名]:[R7
助成金額]],5,0),"")</f>
        <v/>
      </c>
      <c r="R23" s="156"/>
      <c r="S23" s="157"/>
      <c r="T23" s="158"/>
      <c r="U23" s="156"/>
      <c r="V23" s="158"/>
      <c r="W23" s="156"/>
      <c r="X23" s="154"/>
      <c r="Y23" s="155"/>
      <c r="Z23" s="99"/>
      <c r="AA23" s="14"/>
      <c r="AB23" s="14"/>
      <c r="AC23" s="74"/>
      <c r="AD23" s="145" t="str">
        <f t="shared" si="0"/>
        <v/>
      </c>
      <c r="AE23" s="14"/>
      <c r="AF23" s="14"/>
      <c r="AG23" s="14"/>
      <c r="AH23" s="100"/>
    </row>
    <row r="24" spans="2:34" ht="35.4" customHeight="1" x14ac:dyDescent="0.45">
      <c r="B24" s="5">
        <v>18</v>
      </c>
      <c r="C24" s="78"/>
      <c r="D24" s="14"/>
      <c r="E24" s="14" t="str">
        <f>IFERROR(VLOOKUP($D24,テーブル1[[車名]:[R7
助成金額]],2,0),"")</f>
        <v/>
      </c>
      <c r="F24" s="74" t="str">
        <f>IFERROR(VLOOKUP($D24,テーブル1[[車名]:[R7
助成金額]],13,0),"")</f>
        <v/>
      </c>
      <c r="G24" s="14" t="str">
        <f>IFERROR(VLOOKUP($D24,テーブル1[[車名]:[R7
助成金額]],12,0),"")</f>
        <v/>
      </c>
      <c r="H24" s="14"/>
      <c r="I24" s="14"/>
      <c r="J24" s="15"/>
      <c r="K24" s="14"/>
      <c r="L24" s="26" t="str">
        <f>IF(K24&lt;&gt;"",IF(COUNTIF('特別区 その他'!$A$3:$A$25,LEFT(助成対象車両に関する情報!K24,FIND("区",助成対象車両に関する情報!K24,1)))=1,"特別区","その他"),"")</f>
        <v/>
      </c>
      <c r="M24" s="60"/>
      <c r="N24" s="98" t="str">
        <f>IFERROR(IF(VLOOKUP($D24,テーブル1[[車名]:[R7
助成金額]],14,0)&lt;=F24-SUM(Q24:Y24),VLOOKUP($D24,テーブル1[[車名]:[R7
助成金額]],14,0),F24-SUM(Q24:Y24)),"")</f>
        <v/>
      </c>
      <c r="O24" s="12"/>
      <c r="P24" s="156"/>
      <c r="Q24" s="158" t="str">
        <f>IF(P24="○",VLOOKUP($D24,テーブル1[[車名]:[R7
助成金額]],5,0),"")</f>
        <v/>
      </c>
      <c r="R24" s="156"/>
      <c r="S24" s="157"/>
      <c r="T24" s="158"/>
      <c r="U24" s="156"/>
      <c r="V24" s="158"/>
      <c r="W24" s="156"/>
      <c r="X24" s="154"/>
      <c r="Y24" s="155"/>
      <c r="Z24" s="99"/>
      <c r="AA24" s="14"/>
      <c r="AB24" s="14"/>
      <c r="AC24" s="74"/>
      <c r="AD24" s="145" t="str">
        <f t="shared" si="0"/>
        <v/>
      </c>
      <c r="AE24" s="14"/>
      <c r="AF24" s="14"/>
      <c r="AG24" s="14"/>
      <c r="AH24" s="100"/>
    </row>
    <row r="25" spans="2:34" ht="35.4" customHeight="1" x14ac:dyDescent="0.45">
      <c r="B25" s="4">
        <v>19</v>
      </c>
      <c r="C25" s="79"/>
      <c r="D25" s="14"/>
      <c r="E25" s="12" t="str">
        <f>IFERROR(VLOOKUP($D25,テーブル1[[車名]:[R7
助成金額]],2,0),"")</f>
        <v/>
      </c>
      <c r="F25" s="75" t="str">
        <f>IFERROR(VLOOKUP($D25,テーブル1[[車名]:[R7
助成金額]],13,0),"")</f>
        <v/>
      </c>
      <c r="G25" s="12" t="str">
        <f>IFERROR(VLOOKUP($D25,テーブル1[[車名]:[R7
助成金額]],12,0),"")</f>
        <v/>
      </c>
      <c r="H25" s="12"/>
      <c r="I25" s="12"/>
      <c r="J25" s="13"/>
      <c r="K25" s="12"/>
      <c r="L25" s="26" t="str">
        <f>IF(K25&lt;&gt;"",IF(COUNTIF('特別区 その他'!$A$3:$A$25,LEFT(助成対象車両に関する情報!K25,FIND("区",助成対象車両に関する情報!K25,1)))=1,"特別区","その他"),"")</f>
        <v/>
      </c>
      <c r="M25" s="60"/>
      <c r="N25" s="98" t="str">
        <f>IFERROR(IF(VLOOKUP($D25,テーブル1[[車名]:[R7
助成金額]],14,0)&lt;=F25-SUM(Q25:Y25),VLOOKUP($D25,テーブル1[[車名]:[R7
助成金額]],14,0),F25-SUM(Q25:Y25)),"")</f>
        <v/>
      </c>
      <c r="O25" s="12"/>
      <c r="P25" s="156"/>
      <c r="Q25" s="158" t="str">
        <f>IF(P25="○",VLOOKUP($D25,テーブル1[[車名]:[R7
助成金額]],5,0),"")</f>
        <v/>
      </c>
      <c r="R25" s="156"/>
      <c r="S25" s="157"/>
      <c r="T25" s="158"/>
      <c r="U25" s="156"/>
      <c r="V25" s="158"/>
      <c r="W25" s="156"/>
      <c r="X25" s="154"/>
      <c r="Y25" s="155"/>
      <c r="Z25" s="99"/>
      <c r="AA25" s="14"/>
      <c r="AB25" s="14"/>
      <c r="AC25" s="74"/>
      <c r="AD25" s="145" t="str">
        <f t="shared" si="0"/>
        <v/>
      </c>
      <c r="AE25" s="14"/>
      <c r="AF25" s="14"/>
      <c r="AG25" s="14"/>
      <c r="AH25" s="100"/>
    </row>
    <row r="26" spans="2:34" ht="35.4" customHeight="1" x14ac:dyDescent="0.45">
      <c r="B26" s="5">
        <v>20</v>
      </c>
      <c r="C26" s="78"/>
      <c r="D26" s="14"/>
      <c r="E26" s="14" t="str">
        <f>IFERROR(VLOOKUP($D26,テーブル1[[車名]:[R7
助成金額]],2,0),"")</f>
        <v/>
      </c>
      <c r="F26" s="74" t="str">
        <f>IFERROR(VLOOKUP($D26,テーブル1[[車名]:[R7
助成金額]],13,0),"")</f>
        <v/>
      </c>
      <c r="G26" s="14" t="str">
        <f>IFERROR(VLOOKUP($D26,テーブル1[[車名]:[R7
助成金額]],12,0),"")</f>
        <v/>
      </c>
      <c r="H26" s="14"/>
      <c r="I26" s="14"/>
      <c r="J26" s="15"/>
      <c r="K26" s="14"/>
      <c r="L26" s="26" t="str">
        <f>IF(K26&lt;&gt;"",IF(COUNTIF('特別区 その他'!$A$3:$A$25,LEFT(助成対象車両に関する情報!K26,FIND("区",助成対象車両に関する情報!K26,1)))=1,"特別区","その他"),"")</f>
        <v/>
      </c>
      <c r="M26" s="60"/>
      <c r="N26" s="98" t="str">
        <f>IFERROR(IF(VLOOKUP($D26,テーブル1[[車名]:[R7
助成金額]],14,0)&lt;=F26-SUM(Q26:Y26),VLOOKUP($D26,テーブル1[[車名]:[R7
助成金額]],14,0),F26-SUM(Q26:Y26)),"")</f>
        <v/>
      </c>
      <c r="O26" s="12"/>
      <c r="P26" s="156"/>
      <c r="Q26" s="158" t="str">
        <f>IF(P26="○",VLOOKUP($D26,テーブル1[[車名]:[R7
助成金額]],5,0),"")</f>
        <v/>
      </c>
      <c r="R26" s="156"/>
      <c r="S26" s="157"/>
      <c r="T26" s="158"/>
      <c r="U26" s="156"/>
      <c r="V26" s="158"/>
      <c r="W26" s="156"/>
      <c r="X26" s="154"/>
      <c r="Y26" s="155"/>
      <c r="Z26" s="99"/>
      <c r="AA26" s="14"/>
      <c r="AB26" s="14"/>
      <c r="AC26" s="74"/>
      <c r="AD26" s="145" t="str">
        <f t="shared" si="0"/>
        <v/>
      </c>
      <c r="AE26" s="14"/>
      <c r="AF26" s="14"/>
      <c r="AG26" s="14"/>
      <c r="AH26" s="100"/>
    </row>
    <row r="27" spans="2:34" ht="35.4" customHeight="1" x14ac:dyDescent="0.45">
      <c r="B27" s="5">
        <v>21</v>
      </c>
      <c r="C27" s="78"/>
      <c r="D27" s="14"/>
      <c r="E27" s="14" t="str">
        <f>IFERROR(VLOOKUP($D27,テーブル1[[車名]:[R7
助成金額]],2,0),"")</f>
        <v/>
      </c>
      <c r="F27" s="74" t="str">
        <f>IFERROR(VLOOKUP($D27,テーブル1[[車名]:[R7
助成金額]],13,0),"")</f>
        <v/>
      </c>
      <c r="G27" s="14" t="str">
        <f>IFERROR(VLOOKUP($D27,テーブル1[[車名]:[R7
助成金額]],12,0),"")</f>
        <v/>
      </c>
      <c r="H27" s="14"/>
      <c r="I27" s="14"/>
      <c r="J27" s="15"/>
      <c r="K27" s="14"/>
      <c r="L27" s="26" t="str">
        <f>IF(K27&lt;&gt;"",IF(COUNTIF('特別区 その他'!$A$3:$A$25,LEFT(助成対象車両に関する情報!K27,FIND("区",助成対象車両に関する情報!K27,1)))=1,"特別区","その他"),"")</f>
        <v/>
      </c>
      <c r="M27" s="60"/>
      <c r="N27" s="98" t="str">
        <f>IFERROR(IF(VLOOKUP($D27,テーブル1[[車名]:[R7
助成金額]],14,0)&lt;=F27-SUM(Q27:Y27),VLOOKUP($D27,テーブル1[[車名]:[R7
助成金額]],14,0),F27-SUM(Q27:Y27)),"")</f>
        <v/>
      </c>
      <c r="O27" s="12"/>
      <c r="P27" s="156"/>
      <c r="Q27" s="158" t="str">
        <f>IF(P27="○",VLOOKUP($D27,テーブル1[[車名]:[R7
助成金額]],5,0),"")</f>
        <v/>
      </c>
      <c r="R27" s="156"/>
      <c r="S27" s="157"/>
      <c r="T27" s="158"/>
      <c r="U27" s="156"/>
      <c r="V27" s="158"/>
      <c r="W27" s="156"/>
      <c r="X27" s="154"/>
      <c r="Y27" s="155"/>
      <c r="Z27" s="99"/>
      <c r="AA27" s="14"/>
      <c r="AB27" s="14"/>
      <c r="AC27" s="74"/>
      <c r="AD27" s="145" t="str">
        <f t="shared" si="0"/>
        <v/>
      </c>
      <c r="AE27" s="14"/>
      <c r="AF27" s="14"/>
      <c r="AG27" s="14"/>
      <c r="AH27" s="100"/>
    </row>
    <row r="28" spans="2:34" ht="35.4" customHeight="1" x14ac:dyDescent="0.45">
      <c r="B28" s="5">
        <v>22</v>
      </c>
      <c r="C28" s="78"/>
      <c r="D28" s="14"/>
      <c r="E28" s="14" t="str">
        <f>IFERROR(VLOOKUP($D28,テーブル1[[車名]:[R7
助成金額]],2,0),"")</f>
        <v/>
      </c>
      <c r="F28" s="74" t="str">
        <f>IFERROR(VLOOKUP($D28,テーブル1[[車名]:[R7
助成金額]],13,0),"")</f>
        <v/>
      </c>
      <c r="G28" s="14" t="str">
        <f>IFERROR(VLOOKUP($D28,テーブル1[[車名]:[R7
助成金額]],12,0),"")</f>
        <v/>
      </c>
      <c r="H28" s="14"/>
      <c r="I28" s="14"/>
      <c r="J28" s="15"/>
      <c r="K28" s="14"/>
      <c r="L28" s="26" t="str">
        <f>IF(K28&lt;&gt;"",IF(COUNTIF('特別区 その他'!$A$3:$A$25,LEFT(助成対象車両に関する情報!K28,FIND("区",助成対象車両に関する情報!K28,1)))=1,"特別区","その他"),"")</f>
        <v/>
      </c>
      <c r="M28" s="60"/>
      <c r="N28" s="98" t="str">
        <f>IFERROR(IF(VLOOKUP($D28,テーブル1[[車名]:[R7
助成金額]],14,0)&lt;=F28-SUM(Q28:Y28),VLOOKUP($D28,テーブル1[[車名]:[R7
助成金額]],14,0),F28-SUM(Q28:Y28)),"")</f>
        <v/>
      </c>
      <c r="O28" s="12"/>
      <c r="P28" s="156"/>
      <c r="Q28" s="158" t="str">
        <f>IF(P28="○",VLOOKUP($D28,テーブル1[[車名]:[R7
助成金額]],5,0),"")</f>
        <v/>
      </c>
      <c r="R28" s="156"/>
      <c r="S28" s="157"/>
      <c r="T28" s="158"/>
      <c r="U28" s="156"/>
      <c r="V28" s="158"/>
      <c r="W28" s="156"/>
      <c r="X28" s="154"/>
      <c r="Y28" s="155"/>
      <c r="Z28" s="99"/>
      <c r="AA28" s="14"/>
      <c r="AB28" s="14"/>
      <c r="AC28" s="74"/>
      <c r="AD28" s="145" t="str">
        <f t="shared" si="0"/>
        <v/>
      </c>
      <c r="AE28" s="14"/>
      <c r="AF28" s="14"/>
      <c r="AG28" s="14"/>
      <c r="AH28" s="100"/>
    </row>
    <row r="29" spans="2:34" ht="35.4" customHeight="1" x14ac:dyDescent="0.45">
      <c r="B29" s="5">
        <v>23</v>
      </c>
      <c r="C29" s="78"/>
      <c r="D29" s="14"/>
      <c r="E29" s="14" t="str">
        <f>IFERROR(VLOOKUP($D29,テーブル1[[車名]:[R7
助成金額]],2,0),"")</f>
        <v/>
      </c>
      <c r="F29" s="74" t="str">
        <f>IFERROR(VLOOKUP($D29,テーブル1[[車名]:[R7
助成金額]],13,0),"")</f>
        <v/>
      </c>
      <c r="G29" s="14" t="str">
        <f>IFERROR(VLOOKUP($D29,テーブル1[[車名]:[R7
助成金額]],12,0),"")</f>
        <v/>
      </c>
      <c r="H29" s="14"/>
      <c r="I29" s="14"/>
      <c r="J29" s="15"/>
      <c r="K29" s="14"/>
      <c r="L29" s="26" t="str">
        <f>IF(K29&lt;&gt;"",IF(COUNTIF('特別区 その他'!$A$3:$A$25,LEFT(助成対象車両に関する情報!K29,FIND("区",助成対象車両に関する情報!K29,1)))=1,"特別区","その他"),"")</f>
        <v/>
      </c>
      <c r="M29" s="60"/>
      <c r="N29" s="98" t="str">
        <f>IFERROR(IF(VLOOKUP($D29,テーブル1[[車名]:[R7
助成金額]],14,0)&lt;=F29-SUM(Q29:Y29),VLOOKUP($D29,テーブル1[[車名]:[R7
助成金額]],14,0),F29-SUM(Q29:Y29)),"")</f>
        <v/>
      </c>
      <c r="O29" s="12"/>
      <c r="P29" s="156"/>
      <c r="Q29" s="158" t="str">
        <f>IF(P29="○",VLOOKUP($D29,テーブル1[[車名]:[R7
助成金額]],5,0),"")</f>
        <v/>
      </c>
      <c r="R29" s="156"/>
      <c r="S29" s="157"/>
      <c r="T29" s="158"/>
      <c r="U29" s="156"/>
      <c r="V29" s="158"/>
      <c r="W29" s="156"/>
      <c r="X29" s="154"/>
      <c r="Y29" s="155"/>
      <c r="Z29" s="99"/>
      <c r="AA29" s="14"/>
      <c r="AB29" s="14"/>
      <c r="AC29" s="74"/>
      <c r="AD29" s="145" t="str">
        <f t="shared" si="0"/>
        <v/>
      </c>
      <c r="AE29" s="14"/>
      <c r="AF29" s="14"/>
      <c r="AG29" s="14"/>
      <c r="AH29" s="100"/>
    </row>
    <row r="30" spans="2:34" ht="35.4" customHeight="1" x14ac:dyDescent="0.45">
      <c r="B30" s="5">
        <v>24</v>
      </c>
      <c r="C30" s="78"/>
      <c r="D30" s="14"/>
      <c r="E30" s="14" t="str">
        <f>IFERROR(VLOOKUP($D30,テーブル1[[車名]:[R7
助成金額]],2,0),"")</f>
        <v/>
      </c>
      <c r="F30" s="74" t="str">
        <f>IFERROR(VLOOKUP($D30,テーブル1[[車名]:[R7
助成金額]],13,0),"")</f>
        <v/>
      </c>
      <c r="G30" s="14" t="str">
        <f>IFERROR(VLOOKUP($D30,テーブル1[[車名]:[R7
助成金額]],12,0),"")</f>
        <v/>
      </c>
      <c r="H30" s="14"/>
      <c r="I30" s="14"/>
      <c r="J30" s="15"/>
      <c r="K30" s="14"/>
      <c r="L30" s="26" t="str">
        <f>IF(K30&lt;&gt;"",IF(COUNTIF('特別区 その他'!$A$3:$A$25,LEFT(助成対象車両に関する情報!K30,FIND("区",助成対象車両に関する情報!K30,1)))=1,"特別区","その他"),"")</f>
        <v/>
      </c>
      <c r="M30" s="60"/>
      <c r="N30" s="98" t="str">
        <f>IFERROR(IF(VLOOKUP($D30,テーブル1[[車名]:[R7
助成金額]],14,0)&lt;=F30-SUM(Q30:Y30),VLOOKUP($D30,テーブル1[[車名]:[R7
助成金額]],14,0),F30-SUM(Q30:Y30)),"")</f>
        <v/>
      </c>
      <c r="O30" s="12"/>
      <c r="P30" s="156"/>
      <c r="Q30" s="158" t="str">
        <f>IF(P30="○",VLOOKUP($D30,テーブル1[[車名]:[R7
助成金額]],5,0),"")</f>
        <v/>
      </c>
      <c r="R30" s="156"/>
      <c r="S30" s="157"/>
      <c r="T30" s="158"/>
      <c r="U30" s="156"/>
      <c r="V30" s="158"/>
      <c r="W30" s="156"/>
      <c r="X30" s="154"/>
      <c r="Y30" s="155"/>
      <c r="Z30" s="99"/>
      <c r="AA30" s="14"/>
      <c r="AB30" s="14"/>
      <c r="AC30" s="74"/>
      <c r="AD30" s="145" t="str">
        <f t="shared" si="0"/>
        <v/>
      </c>
      <c r="AE30" s="14"/>
      <c r="AF30" s="14"/>
      <c r="AG30" s="14"/>
      <c r="AH30" s="100"/>
    </row>
    <row r="31" spans="2:34" ht="35.4" customHeight="1" x14ac:dyDescent="0.45">
      <c r="B31" s="5">
        <v>25</v>
      </c>
      <c r="C31" s="78"/>
      <c r="D31" s="14"/>
      <c r="E31" s="14" t="str">
        <f>IFERROR(VLOOKUP($D31,テーブル1[[車名]:[R7
助成金額]],2,0),"")</f>
        <v/>
      </c>
      <c r="F31" s="74" t="str">
        <f>IFERROR(VLOOKUP($D31,テーブル1[[車名]:[R7
助成金額]],13,0),"")</f>
        <v/>
      </c>
      <c r="G31" s="14" t="str">
        <f>IFERROR(VLOOKUP($D31,テーブル1[[車名]:[R7
助成金額]],12,0),"")</f>
        <v/>
      </c>
      <c r="H31" s="14"/>
      <c r="I31" s="14"/>
      <c r="J31" s="15"/>
      <c r="K31" s="14"/>
      <c r="L31" s="26" t="str">
        <f>IF(K31&lt;&gt;"",IF(COUNTIF('特別区 その他'!$A$3:$A$25,LEFT(助成対象車両に関する情報!K31,FIND("区",助成対象車両に関する情報!K31,1)))=1,"特別区","その他"),"")</f>
        <v/>
      </c>
      <c r="M31" s="60"/>
      <c r="N31" s="98" t="str">
        <f>IFERROR(IF(VLOOKUP($D31,テーブル1[[車名]:[R7
助成金額]],14,0)&lt;=F31-SUM(Q31:Y31),VLOOKUP($D31,テーブル1[[車名]:[R7
助成金額]],14,0),F31-SUM(Q31:Y31)),"")</f>
        <v/>
      </c>
      <c r="O31" s="12"/>
      <c r="P31" s="156"/>
      <c r="Q31" s="158" t="str">
        <f>IF(P31="○",VLOOKUP($D31,テーブル1[[車名]:[R7
助成金額]],5,0),"")</f>
        <v/>
      </c>
      <c r="R31" s="156"/>
      <c r="S31" s="157"/>
      <c r="T31" s="158"/>
      <c r="U31" s="156"/>
      <c r="V31" s="158"/>
      <c r="W31" s="156"/>
      <c r="X31" s="154"/>
      <c r="Y31" s="155"/>
      <c r="Z31" s="99"/>
      <c r="AA31" s="14"/>
      <c r="AB31" s="14"/>
      <c r="AC31" s="74"/>
      <c r="AD31" s="145" t="str">
        <f t="shared" si="0"/>
        <v/>
      </c>
      <c r="AE31" s="14"/>
      <c r="AF31" s="14"/>
      <c r="AG31" s="14"/>
      <c r="AH31" s="100"/>
    </row>
    <row r="32" spans="2:34" ht="35.4" customHeight="1" x14ac:dyDescent="0.45">
      <c r="B32" s="5">
        <v>26</v>
      </c>
      <c r="C32" s="78"/>
      <c r="D32" s="14"/>
      <c r="E32" s="14" t="str">
        <f>IFERROR(VLOOKUP($D32,テーブル1[[車名]:[R7
助成金額]],2,0),"")</f>
        <v/>
      </c>
      <c r="F32" s="74" t="str">
        <f>IFERROR(VLOOKUP($D32,テーブル1[[車名]:[R7
助成金額]],13,0),"")</f>
        <v/>
      </c>
      <c r="G32" s="14" t="str">
        <f>IFERROR(VLOOKUP($D32,テーブル1[[車名]:[R7
助成金額]],12,0),"")</f>
        <v/>
      </c>
      <c r="H32" s="14"/>
      <c r="I32" s="14"/>
      <c r="J32" s="15"/>
      <c r="K32" s="14"/>
      <c r="L32" s="26" t="str">
        <f>IF(K32&lt;&gt;"",IF(COUNTIF('特別区 その他'!$A$3:$A$25,LEFT(助成対象車両に関する情報!K32,FIND("区",助成対象車両に関する情報!K32,1)))=1,"特別区","その他"),"")</f>
        <v/>
      </c>
      <c r="M32" s="60"/>
      <c r="N32" s="98" t="str">
        <f>IFERROR(IF(VLOOKUP($D32,テーブル1[[車名]:[R7
助成金額]],14,0)&lt;=F32-SUM(Q32:Y32),VLOOKUP($D32,テーブル1[[車名]:[R7
助成金額]],14,0),F32-SUM(Q32:Y32)),"")</f>
        <v/>
      </c>
      <c r="O32" s="12"/>
      <c r="P32" s="156"/>
      <c r="Q32" s="158" t="str">
        <f>IF(P32="○",VLOOKUP($D32,テーブル1[[車名]:[R7
助成金額]],5,0),"")</f>
        <v/>
      </c>
      <c r="R32" s="156"/>
      <c r="S32" s="157"/>
      <c r="T32" s="158"/>
      <c r="U32" s="156"/>
      <c r="V32" s="158"/>
      <c r="W32" s="156"/>
      <c r="X32" s="154"/>
      <c r="Y32" s="155"/>
      <c r="Z32" s="99"/>
      <c r="AA32" s="14"/>
      <c r="AB32" s="14"/>
      <c r="AC32" s="74"/>
      <c r="AD32" s="145" t="str">
        <f t="shared" si="0"/>
        <v/>
      </c>
      <c r="AE32" s="14"/>
      <c r="AF32" s="14"/>
      <c r="AG32" s="14"/>
      <c r="AH32" s="100"/>
    </row>
    <row r="33" spans="2:34" ht="35.4" customHeight="1" x14ac:dyDescent="0.45">
      <c r="B33" s="5">
        <v>27</v>
      </c>
      <c r="C33" s="78"/>
      <c r="D33" s="14"/>
      <c r="E33" s="14" t="str">
        <f>IFERROR(VLOOKUP($D33,テーブル1[[車名]:[R7
助成金額]],2,0),"")</f>
        <v/>
      </c>
      <c r="F33" s="74" t="str">
        <f>IFERROR(VLOOKUP($D33,テーブル1[[車名]:[R7
助成金額]],13,0),"")</f>
        <v/>
      </c>
      <c r="G33" s="14" t="str">
        <f>IFERROR(VLOOKUP($D33,テーブル1[[車名]:[R7
助成金額]],12,0),"")</f>
        <v/>
      </c>
      <c r="H33" s="14"/>
      <c r="I33" s="14"/>
      <c r="J33" s="15"/>
      <c r="K33" s="14"/>
      <c r="L33" s="26" t="str">
        <f>IF(K33&lt;&gt;"",IF(COUNTIF('特別区 その他'!$A$3:$A$25,LEFT(助成対象車両に関する情報!K33,FIND("区",助成対象車両に関する情報!K33,1)))=1,"特別区","その他"),"")</f>
        <v/>
      </c>
      <c r="M33" s="60"/>
      <c r="N33" s="98" t="str">
        <f>IFERROR(IF(VLOOKUP($D33,テーブル1[[車名]:[R7
助成金額]],14,0)&lt;=F33-SUM(Q33:Y33),VLOOKUP($D33,テーブル1[[車名]:[R7
助成金額]],14,0),F33-SUM(Q33:Y33)),"")</f>
        <v/>
      </c>
      <c r="O33" s="12"/>
      <c r="P33" s="156"/>
      <c r="Q33" s="158" t="str">
        <f>IF(P33="○",VLOOKUP($D33,テーブル1[[車名]:[R7
助成金額]],5,0),"")</f>
        <v/>
      </c>
      <c r="R33" s="156"/>
      <c r="S33" s="157"/>
      <c r="T33" s="158"/>
      <c r="U33" s="156"/>
      <c r="V33" s="158"/>
      <c r="W33" s="156"/>
      <c r="X33" s="154"/>
      <c r="Y33" s="155"/>
      <c r="Z33" s="99"/>
      <c r="AA33" s="14"/>
      <c r="AB33" s="14"/>
      <c r="AC33" s="74"/>
      <c r="AD33" s="145" t="str">
        <f t="shared" si="0"/>
        <v/>
      </c>
      <c r="AE33" s="14"/>
      <c r="AF33" s="14"/>
      <c r="AG33" s="14"/>
      <c r="AH33" s="100"/>
    </row>
    <row r="34" spans="2:34" ht="35.4" customHeight="1" x14ac:dyDescent="0.45">
      <c r="B34" s="5">
        <v>28</v>
      </c>
      <c r="C34" s="78"/>
      <c r="D34" s="14"/>
      <c r="E34" s="14" t="str">
        <f>IFERROR(VLOOKUP($D34,テーブル1[[車名]:[R7
助成金額]],2,0),"")</f>
        <v/>
      </c>
      <c r="F34" s="74" t="str">
        <f>IFERROR(VLOOKUP($D34,テーブル1[[車名]:[R7
助成金額]],13,0),"")</f>
        <v/>
      </c>
      <c r="G34" s="14" t="str">
        <f>IFERROR(VLOOKUP($D34,テーブル1[[車名]:[R7
助成金額]],12,0),"")</f>
        <v/>
      </c>
      <c r="H34" s="14"/>
      <c r="I34" s="14"/>
      <c r="J34" s="15"/>
      <c r="K34" s="14"/>
      <c r="L34" s="26" t="str">
        <f>IF(K34&lt;&gt;"",IF(COUNTIF('特別区 その他'!$A$3:$A$25,LEFT(助成対象車両に関する情報!K34,FIND("区",助成対象車両に関する情報!K34,1)))=1,"特別区","その他"),"")</f>
        <v/>
      </c>
      <c r="M34" s="60"/>
      <c r="N34" s="98" t="str">
        <f>IFERROR(IF(VLOOKUP($D34,テーブル1[[車名]:[R7
助成金額]],14,0)&lt;=F34-SUM(Q34:Y34),VLOOKUP($D34,テーブル1[[車名]:[R7
助成金額]],14,0),F34-SUM(Q34:Y34)),"")</f>
        <v/>
      </c>
      <c r="O34" s="12"/>
      <c r="P34" s="156"/>
      <c r="Q34" s="158" t="str">
        <f>IF(P34="○",VLOOKUP($D34,テーブル1[[車名]:[R7
助成金額]],5,0),"")</f>
        <v/>
      </c>
      <c r="R34" s="156"/>
      <c r="S34" s="157"/>
      <c r="T34" s="158"/>
      <c r="U34" s="156"/>
      <c r="V34" s="158"/>
      <c r="W34" s="156"/>
      <c r="X34" s="154"/>
      <c r="Y34" s="155"/>
      <c r="Z34" s="99"/>
      <c r="AA34" s="14"/>
      <c r="AB34" s="14"/>
      <c r="AC34" s="74"/>
      <c r="AD34" s="145" t="str">
        <f t="shared" si="0"/>
        <v/>
      </c>
      <c r="AE34" s="14"/>
      <c r="AF34" s="14"/>
      <c r="AG34" s="14"/>
      <c r="AH34" s="100"/>
    </row>
    <row r="35" spans="2:34" ht="35.4" customHeight="1" x14ac:dyDescent="0.45">
      <c r="B35" s="5">
        <v>29</v>
      </c>
      <c r="C35" s="78"/>
      <c r="D35" s="14"/>
      <c r="E35" s="14" t="str">
        <f>IFERROR(VLOOKUP($D35,テーブル1[[車名]:[R7
助成金額]],2,0),"")</f>
        <v/>
      </c>
      <c r="F35" s="74" t="str">
        <f>IFERROR(VLOOKUP($D35,テーブル1[[車名]:[R7
助成金額]],13,0),"")</f>
        <v/>
      </c>
      <c r="G35" s="14" t="str">
        <f>IFERROR(VLOOKUP($D35,テーブル1[[車名]:[R7
助成金額]],12,0),"")</f>
        <v/>
      </c>
      <c r="H35" s="14"/>
      <c r="I35" s="14"/>
      <c r="J35" s="15"/>
      <c r="K35" s="14"/>
      <c r="L35" s="26" t="str">
        <f>IF(K35&lt;&gt;"",IF(COUNTIF('特別区 その他'!$A$3:$A$25,LEFT(助成対象車両に関する情報!K35,FIND("区",助成対象車両に関する情報!K35,1)))=1,"特別区","その他"),"")</f>
        <v/>
      </c>
      <c r="M35" s="60"/>
      <c r="N35" s="98" t="str">
        <f>IFERROR(IF(VLOOKUP($D35,テーブル1[[車名]:[R7
助成金額]],14,0)&lt;=F35-SUM(Q35:Y35),VLOOKUP($D35,テーブル1[[車名]:[R7
助成金額]],14,0),F35-SUM(Q35:Y35)),"")</f>
        <v/>
      </c>
      <c r="O35" s="12"/>
      <c r="P35" s="156"/>
      <c r="Q35" s="158" t="str">
        <f>IF(P35="○",VLOOKUP($D35,テーブル1[[車名]:[R7
助成金額]],5,0),"")</f>
        <v/>
      </c>
      <c r="R35" s="156"/>
      <c r="S35" s="157"/>
      <c r="T35" s="158"/>
      <c r="U35" s="156"/>
      <c r="V35" s="158"/>
      <c r="W35" s="156"/>
      <c r="X35" s="154"/>
      <c r="Y35" s="155"/>
      <c r="Z35" s="99"/>
      <c r="AA35" s="14"/>
      <c r="AB35" s="14"/>
      <c r="AC35" s="74"/>
      <c r="AD35" s="145" t="str">
        <f t="shared" si="0"/>
        <v/>
      </c>
      <c r="AE35" s="14"/>
      <c r="AF35" s="14"/>
      <c r="AG35" s="14"/>
      <c r="AH35" s="100"/>
    </row>
    <row r="36" spans="2:34" ht="35.4" customHeight="1" thickBot="1" x14ac:dyDescent="0.5">
      <c r="B36" s="6">
        <v>30</v>
      </c>
      <c r="C36" s="80"/>
      <c r="D36" s="16"/>
      <c r="E36" s="16" t="str">
        <f>IFERROR(VLOOKUP($D36,テーブル1[[車名]:[R7
助成金額]],2,0),"")</f>
        <v/>
      </c>
      <c r="F36" s="76" t="str">
        <f>IFERROR(VLOOKUP($D36,テーブル1[[車名]:[R7
助成金額]],13,0),"")</f>
        <v/>
      </c>
      <c r="G36" s="16" t="str">
        <f>IFERROR(VLOOKUP($D36,テーブル1[[車名]:[R7
助成金額]],12,0),"")</f>
        <v/>
      </c>
      <c r="H36" s="16"/>
      <c r="I36" s="16"/>
      <c r="J36" s="17"/>
      <c r="K36" s="16"/>
      <c r="L36" s="89" t="str">
        <f>IF(K36&lt;&gt;"",IF(COUNTIF('特別区 その他'!$A$3:$A$25,LEFT(助成対象車両に関する情報!K36,FIND("区",助成対象車両に関する情報!K36,1)))=1,"特別区","その他"),"")</f>
        <v/>
      </c>
      <c r="M36" s="90"/>
      <c r="N36" s="102" t="str">
        <f>IFERROR(IF(VLOOKUP($D36,テーブル1[[車名]:[R7
助成金額]],14,0)&lt;=F36-SUM(Q36:Y36),VLOOKUP($D36,テーブル1[[車名]:[R7
助成金額]],14,0),F36-SUM(Q36:Y36)),"")</f>
        <v/>
      </c>
      <c r="O36" s="91"/>
      <c r="P36" s="159"/>
      <c r="Q36" s="161" t="str">
        <f>IF(P36="○",VLOOKUP($D36,テーブル1[[車名]:[R7
助成金額]],5,0),"")</f>
        <v/>
      </c>
      <c r="R36" s="159"/>
      <c r="S36" s="160"/>
      <c r="T36" s="161"/>
      <c r="U36" s="159"/>
      <c r="V36" s="161"/>
      <c r="W36" s="159"/>
      <c r="X36" s="163"/>
      <c r="Y36" s="164"/>
      <c r="Z36" s="103"/>
      <c r="AA36" s="16"/>
      <c r="AB36" s="16"/>
      <c r="AC36" s="76"/>
      <c r="AD36" s="146" t="str">
        <f t="shared" si="0"/>
        <v/>
      </c>
      <c r="AE36" s="16"/>
      <c r="AF36" s="16"/>
      <c r="AG36" s="16"/>
      <c r="AH36" s="104"/>
    </row>
    <row r="37" spans="2:34" ht="35.4" customHeight="1" x14ac:dyDescent="0.45">
      <c r="B37" s="7"/>
      <c r="C37" s="8"/>
      <c r="D37" s="8"/>
      <c r="E37" s="8"/>
      <c r="F37" s="8"/>
      <c r="G37" s="81"/>
      <c r="H37" s="116" t="s">
        <v>207</v>
      </c>
      <c r="I37" s="138">
        <f>COUNTA($C$7:$C$36)</f>
        <v>0</v>
      </c>
      <c r="J37" s="8"/>
      <c r="K37" s="8"/>
      <c r="L37" s="61"/>
      <c r="M37" s="143" t="s">
        <v>233</v>
      </c>
      <c r="N37" s="124">
        <f>SUM(N7:N36)</f>
        <v>0</v>
      </c>
      <c r="O37" s="135" t="s">
        <v>3</v>
      </c>
      <c r="P37" s="61"/>
      <c r="Q37" s="61"/>
      <c r="R37" s="61"/>
      <c r="S37" s="56"/>
      <c r="T37" s="61"/>
      <c r="U37" s="111"/>
      <c r="V37" s="81"/>
      <c r="W37" s="81"/>
      <c r="X37" s="85"/>
      <c r="Y37" s="85"/>
      <c r="Z37" s="56"/>
      <c r="AA37" s="105"/>
      <c r="AB37" s="132" t="s">
        <v>206</v>
      </c>
      <c r="AC37" s="132"/>
      <c r="AD37" s="121">
        <f>SUM(AD7:AD36)</f>
        <v>0</v>
      </c>
      <c r="AE37" s="129" t="s">
        <v>174</v>
      </c>
      <c r="AF37" s="85"/>
      <c r="AG37" s="105"/>
      <c r="AH37" s="106"/>
    </row>
    <row r="38" spans="2:34" ht="35.4" x14ac:dyDescent="0.45">
      <c r="B38" s="9"/>
      <c r="G38" s="92"/>
      <c r="H38" s="117"/>
      <c r="I38" s="139"/>
      <c r="L38" s="62"/>
      <c r="M38" s="117"/>
      <c r="N38" s="125"/>
      <c r="O38" s="136"/>
      <c r="P38" s="62"/>
      <c r="Q38" s="62"/>
      <c r="R38" s="62"/>
      <c r="S38" s="83"/>
      <c r="T38" s="62"/>
      <c r="U38" s="92"/>
      <c r="V38" s="92"/>
      <c r="W38" s="92"/>
      <c r="X38" s="87"/>
      <c r="Y38" s="87"/>
      <c r="Z38" s="58"/>
      <c r="AA38" s="109"/>
      <c r="AB38" s="133"/>
      <c r="AC38" s="133"/>
      <c r="AD38" s="122"/>
      <c r="AE38" s="130"/>
      <c r="AF38" s="87"/>
      <c r="AG38" s="87"/>
      <c r="AH38" s="107"/>
    </row>
    <row r="39" spans="2:34" ht="36" thickBot="1" x14ac:dyDescent="0.5">
      <c r="B39" s="10"/>
      <c r="C39" s="11"/>
      <c r="D39" s="11"/>
      <c r="E39" s="11"/>
      <c r="F39" s="11"/>
      <c r="G39" s="82"/>
      <c r="H39" s="118"/>
      <c r="I39" s="140"/>
      <c r="J39" s="11"/>
      <c r="K39" s="11"/>
      <c r="L39" s="63"/>
      <c r="M39" s="118"/>
      <c r="N39" s="126"/>
      <c r="O39" s="137"/>
      <c r="P39" s="63"/>
      <c r="Q39" s="63"/>
      <c r="R39" s="63"/>
      <c r="S39" s="84"/>
      <c r="T39" s="63"/>
      <c r="U39" s="82"/>
      <c r="V39" s="82"/>
      <c r="W39" s="82"/>
      <c r="X39" s="86"/>
      <c r="Y39" s="86"/>
      <c r="Z39" s="57"/>
      <c r="AA39" s="110"/>
      <c r="AB39" s="134"/>
      <c r="AC39" s="134"/>
      <c r="AD39" s="123"/>
      <c r="AE39" s="131"/>
      <c r="AF39" s="86"/>
      <c r="AG39" s="86"/>
      <c r="AH39" s="108"/>
    </row>
  </sheetData>
  <mergeCells count="35">
    <mergeCell ref="U4:V4"/>
    <mergeCell ref="R4:T4"/>
    <mergeCell ref="M37:M39"/>
    <mergeCell ref="AD37:AD39"/>
    <mergeCell ref="N37:N39"/>
    <mergeCell ref="AD4:AD5"/>
    <mergeCell ref="AH4:AH5"/>
    <mergeCell ref="AG4:AG5"/>
    <mergeCell ref="AF4:AF5"/>
    <mergeCell ref="AE4:AE5"/>
    <mergeCell ref="AE37:AE39"/>
    <mergeCell ref="AB37:AC39"/>
    <mergeCell ref="O37:O39"/>
    <mergeCell ref="AB4:AB5"/>
    <mergeCell ref="AA4:AA5"/>
    <mergeCell ref="Z4:Z5"/>
    <mergeCell ref="N4:N5"/>
    <mergeCell ref="P4:Q4"/>
    <mergeCell ref="W4:Y4"/>
    <mergeCell ref="C4:C5"/>
    <mergeCell ref="B4:B5"/>
    <mergeCell ref="AC4:AC5"/>
    <mergeCell ref="M4:M5"/>
    <mergeCell ref="H37:H39"/>
    <mergeCell ref="H4:H5"/>
    <mergeCell ref="G4:G5"/>
    <mergeCell ref="F4:F5"/>
    <mergeCell ref="E4:E5"/>
    <mergeCell ref="D4:D5"/>
    <mergeCell ref="O4:O5"/>
    <mergeCell ref="L4:L5"/>
    <mergeCell ref="K4:K5"/>
    <mergeCell ref="I37:I39"/>
    <mergeCell ref="J4:J5"/>
    <mergeCell ref="I4:I5"/>
  </mergeCells>
  <phoneticPr fontId="2"/>
  <conditionalFormatting sqref="AB7:AD36">
    <cfRule type="expression" dxfId="4" priority="32">
      <formula>$AA7="バッテリーシェアリングサービスの契約"</formula>
    </cfRule>
  </conditionalFormatting>
  <conditionalFormatting sqref="AE7:AH36">
    <cfRule type="expression" dxfId="3" priority="2">
      <formula>$AA7="専用充電器の購入(リースを含む)"</formula>
    </cfRule>
  </conditionalFormatting>
  <conditionalFormatting sqref="AA7:AH36">
    <cfRule type="expression" dxfId="2" priority="1">
      <formula>$Z7="いいえ"</formula>
    </cfRule>
  </conditionalFormatting>
  <dataValidations count="6">
    <dataValidation type="list" allowBlank="1" showInputMessage="1" showErrorMessage="1" sqref="Z7:Z36 O7:O36" xr:uid="{9623E504-FA90-4B1F-A02F-4941A048CD8C}">
      <formula1>"はい,いいえ"</formula1>
    </dataValidation>
    <dataValidation type="list" allowBlank="1" showInputMessage="1" showErrorMessage="1" sqref="M6:M36 N6" xr:uid="{AC440055-E2E9-4CDD-AEDF-25CC207ECB9E}">
      <formula1>"ホンダのバイクではない,バッテリー無、又は標準バッテリーのみの購入である,予備バッテリーを購入しており、予備バッテリー有の助成額で申請を希望,予備バッテリーを購入しているが、予備バッテリー無の助成額で申請を希望"</formula1>
    </dataValidation>
    <dataValidation type="list" allowBlank="1" showInputMessage="1" showErrorMessage="1" sqref="AA7:AA36" xr:uid="{BCF12683-2C0A-404C-B3CA-D8B3D2051C73}">
      <formula1>"専用充電器の購入(リースを含む),バッテリーシェアリングサービスの契約"</formula1>
    </dataValidation>
    <dataValidation type="list" allowBlank="1" showInputMessage="1" showErrorMessage="1" sqref="P7:P36 R7:R36 U7:U36 W7:W36" xr:uid="{A492A7D5-C1EF-4CB8-83A7-3095FDB46142}">
      <formula1>"○"</formula1>
    </dataValidation>
    <dataValidation type="list" allowBlank="1" showInputMessage="1" showErrorMessage="1" sqref="C7:C36" xr:uid="{7A20C983-EA81-4CF1-B8B0-D644A66BFF42}">
      <formula1>"EVモーターズ・ジャパン,日本エレクトライク,ａｉｄｅａ,ホンダ,スズキ,ヤマハ,カワサキ,プロト,トヨタ,トヨタ車体"</formula1>
    </dataValidation>
    <dataValidation type="list" allowBlank="1" showInputMessage="1" showErrorMessage="1" sqref="D7:D36" xr:uid="{30356B54-4EA6-446B-852E-F4FC7E60E43D}">
      <formula1>INDIRECT(C7)</formula1>
    </dataValidation>
  </dataValidations>
  <pageMargins left="0.7" right="0.7" top="0.75" bottom="0.75" header="0.3" footer="0.3"/>
  <pageSetup paperSize="9" scale="1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EB58-0CDA-493C-B6A7-E336782C8A71}">
  <dimension ref="A1:BO380"/>
  <sheetViews>
    <sheetView zoomScale="70" zoomScaleNormal="70" workbookViewId="0">
      <selection activeCell="P1" sqref="P1"/>
    </sheetView>
  </sheetViews>
  <sheetFormatPr defaultColWidth="9" defaultRowHeight="13.2" x14ac:dyDescent="0.45"/>
  <cols>
    <col min="1" max="1" width="29.09765625" style="28" customWidth="1"/>
    <col min="2" max="2" width="11.59765625" style="28" bestFit="1" customWidth="1"/>
    <col min="3" max="3" width="58.19921875" style="28" bestFit="1" customWidth="1"/>
    <col min="4" max="4" width="12.69921875" style="28" customWidth="1"/>
    <col min="5" max="5" width="15.59765625" style="28" customWidth="1"/>
    <col min="6" max="6" width="9.5" style="28" customWidth="1"/>
    <col min="7" max="7" width="14.69921875" style="28" customWidth="1"/>
    <col min="8" max="8" width="15.69921875" style="42" customWidth="1"/>
    <col min="9" max="9" width="15.69921875" style="28" customWidth="1"/>
    <col min="10" max="10" width="12.8984375" style="43" customWidth="1"/>
    <col min="11" max="11" width="7" style="28" customWidth="1"/>
    <col min="12" max="12" width="7.5" style="28" customWidth="1"/>
    <col min="13" max="13" width="16.09765625" style="28" customWidth="1"/>
    <col min="14" max="14" width="13.3984375" style="28" customWidth="1"/>
    <col min="15" max="16" width="10.69921875" style="28" bestFit="1" customWidth="1"/>
    <col min="17" max="16384" width="9" style="28"/>
  </cols>
  <sheetData>
    <row r="1" spans="1:16" s="36" customFormat="1" ht="55.5" customHeight="1" x14ac:dyDescent="0.45">
      <c r="A1" s="66" t="s">
        <v>22</v>
      </c>
      <c r="B1" s="29" t="s">
        <v>25</v>
      </c>
      <c r="C1" s="29" t="s">
        <v>23</v>
      </c>
      <c r="D1" s="29" t="s">
        <v>24</v>
      </c>
      <c r="E1" s="30" t="s">
        <v>26</v>
      </c>
      <c r="F1" s="31" t="s">
        <v>27</v>
      </c>
      <c r="G1" s="30" t="s">
        <v>28</v>
      </c>
      <c r="H1" s="32" t="s">
        <v>29</v>
      </c>
      <c r="I1" s="33" t="s">
        <v>30</v>
      </c>
      <c r="J1" s="34" t="s">
        <v>31</v>
      </c>
      <c r="K1" s="35" t="s">
        <v>32</v>
      </c>
      <c r="L1" s="35" t="s">
        <v>33</v>
      </c>
      <c r="M1" s="35" t="s">
        <v>34</v>
      </c>
      <c r="N1" s="36" t="s">
        <v>35</v>
      </c>
      <c r="O1" s="35" t="s">
        <v>180</v>
      </c>
      <c r="P1" s="70" t="s">
        <v>181</v>
      </c>
    </row>
    <row r="2" spans="1:16" ht="13.2" customHeight="1" x14ac:dyDescent="0.45">
      <c r="A2" s="67" t="s">
        <v>39</v>
      </c>
      <c r="B2" s="64" t="s">
        <v>36</v>
      </c>
      <c r="C2" s="38" t="s">
        <v>40</v>
      </c>
      <c r="D2" s="53" t="s">
        <v>41</v>
      </c>
      <c r="E2" s="44">
        <v>1080000</v>
      </c>
      <c r="F2" s="45">
        <v>711000</v>
      </c>
      <c r="G2" s="44">
        <v>92000</v>
      </c>
      <c r="H2" s="54">
        <v>277000</v>
      </c>
      <c r="I2" s="54">
        <v>277000</v>
      </c>
      <c r="J2" s="37"/>
      <c r="K2" s="38" t="s">
        <v>38</v>
      </c>
      <c r="L2" s="38" t="s">
        <v>42</v>
      </c>
      <c r="M2" s="38" t="s">
        <v>42</v>
      </c>
      <c r="N2" s="28" t="str">
        <f t="shared" ref="N2:N31" si="0">IF(OR(B2="原付一種",B2="原付二種"),"原付",B2)</f>
        <v>側車付二輪</v>
      </c>
      <c r="O2" s="39">
        <v>1080000</v>
      </c>
      <c r="P2" s="71">
        <v>277000</v>
      </c>
    </row>
    <row r="3" spans="1:16" ht="26.4" customHeight="1" x14ac:dyDescent="0.45">
      <c r="A3" s="67" t="s">
        <v>39</v>
      </c>
      <c r="B3" s="64" t="s">
        <v>36</v>
      </c>
      <c r="C3" s="38" t="s">
        <v>182</v>
      </c>
      <c r="D3" s="53" t="s">
        <v>41</v>
      </c>
      <c r="E3" s="44">
        <v>1320000</v>
      </c>
      <c r="F3" s="45">
        <v>951000</v>
      </c>
      <c r="G3" s="44">
        <v>92000</v>
      </c>
      <c r="H3" s="54">
        <v>277000</v>
      </c>
      <c r="I3" s="54">
        <v>277000</v>
      </c>
      <c r="J3" s="37"/>
      <c r="K3" s="38" t="s">
        <v>38</v>
      </c>
      <c r="L3" s="38" t="s">
        <v>42</v>
      </c>
      <c r="M3" s="38" t="s">
        <v>42</v>
      </c>
      <c r="N3" s="28" t="str">
        <f t="shared" si="0"/>
        <v>側車付二輪</v>
      </c>
      <c r="O3" s="39">
        <v>1320000</v>
      </c>
      <c r="P3" s="71">
        <v>277000</v>
      </c>
    </row>
    <row r="4" spans="1:16" ht="26.4" customHeight="1" x14ac:dyDescent="0.45">
      <c r="A4" s="67" t="s">
        <v>39</v>
      </c>
      <c r="B4" s="64" t="s">
        <v>36</v>
      </c>
      <c r="C4" s="38" t="s">
        <v>43</v>
      </c>
      <c r="D4" s="53" t="s">
        <v>41</v>
      </c>
      <c r="E4" s="44">
        <v>1050000</v>
      </c>
      <c r="F4" s="45">
        <v>681000</v>
      </c>
      <c r="G4" s="44">
        <v>92000</v>
      </c>
      <c r="H4" s="54">
        <v>277000</v>
      </c>
      <c r="I4" s="54">
        <v>277000</v>
      </c>
      <c r="J4" s="37"/>
      <c r="K4" s="38" t="s">
        <v>38</v>
      </c>
      <c r="L4" s="38" t="s">
        <v>42</v>
      </c>
      <c r="M4" s="38" t="s">
        <v>42</v>
      </c>
      <c r="N4" s="28" t="str">
        <f t="shared" si="0"/>
        <v>側車付二輪</v>
      </c>
      <c r="O4" s="39">
        <v>1050000</v>
      </c>
      <c r="P4" s="71">
        <v>277000</v>
      </c>
    </row>
    <row r="5" spans="1:16" x14ac:dyDescent="0.45">
      <c r="A5" s="67" t="s">
        <v>39</v>
      </c>
      <c r="B5" s="64" t="s">
        <v>36</v>
      </c>
      <c r="C5" s="38" t="s">
        <v>44</v>
      </c>
      <c r="D5" s="53" t="s">
        <v>41</v>
      </c>
      <c r="E5" s="44">
        <v>1020000</v>
      </c>
      <c r="F5" s="45">
        <v>651000</v>
      </c>
      <c r="G5" s="44">
        <v>92000</v>
      </c>
      <c r="H5" s="54">
        <v>277000</v>
      </c>
      <c r="I5" s="54">
        <v>277000</v>
      </c>
      <c r="J5" s="37"/>
      <c r="K5" s="38" t="s">
        <v>38</v>
      </c>
      <c r="L5" s="38" t="s">
        <v>42</v>
      </c>
      <c r="M5" s="38" t="s">
        <v>42</v>
      </c>
      <c r="N5" s="28" t="str">
        <f t="shared" si="0"/>
        <v>側車付二輪</v>
      </c>
      <c r="O5" s="39">
        <v>1020000</v>
      </c>
      <c r="P5" s="71">
        <v>277000</v>
      </c>
    </row>
    <row r="6" spans="1:16" x14ac:dyDescent="0.45">
      <c r="A6" s="67" t="s">
        <v>45</v>
      </c>
      <c r="B6" s="64" t="s">
        <v>36</v>
      </c>
      <c r="C6" s="38" t="s">
        <v>46</v>
      </c>
      <c r="D6" s="53" t="s">
        <v>41</v>
      </c>
      <c r="E6" s="44">
        <v>1400000</v>
      </c>
      <c r="F6" s="45">
        <v>749000</v>
      </c>
      <c r="G6" s="44">
        <v>120000</v>
      </c>
      <c r="H6" s="54">
        <v>480000</v>
      </c>
      <c r="I6" s="54">
        <v>480000</v>
      </c>
      <c r="J6" s="37">
        <v>44859</v>
      </c>
      <c r="K6" s="38" t="s">
        <v>38</v>
      </c>
      <c r="L6" s="38" t="s">
        <v>42</v>
      </c>
      <c r="M6" s="38" t="s">
        <v>42</v>
      </c>
      <c r="N6" s="28" t="str">
        <f t="shared" si="0"/>
        <v>側車付二輪</v>
      </c>
      <c r="O6" s="39">
        <v>1400000</v>
      </c>
      <c r="P6" s="71">
        <v>480000</v>
      </c>
    </row>
    <row r="7" spans="1:16" x14ac:dyDescent="0.45">
      <c r="A7" s="67" t="s">
        <v>45</v>
      </c>
      <c r="B7" s="64" t="s">
        <v>36</v>
      </c>
      <c r="C7" s="38" t="s">
        <v>47</v>
      </c>
      <c r="D7" s="53" t="s">
        <v>41</v>
      </c>
      <c r="E7" s="44">
        <v>1400000</v>
      </c>
      <c r="F7" s="45">
        <v>738000</v>
      </c>
      <c r="G7" s="44">
        <v>120000</v>
      </c>
      <c r="H7" s="54">
        <v>480000</v>
      </c>
      <c r="I7" s="54">
        <v>480000</v>
      </c>
      <c r="J7" s="37">
        <v>44859</v>
      </c>
      <c r="K7" s="38" t="s">
        <v>38</v>
      </c>
      <c r="L7" s="38" t="s">
        <v>42</v>
      </c>
      <c r="M7" s="38" t="s">
        <v>42</v>
      </c>
      <c r="N7" s="28" t="str">
        <f t="shared" si="0"/>
        <v>側車付二輪</v>
      </c>
      <c r="O7" s="39">
        <v>1400000</v>
      </c>
      <c r="P7" s="71">
        <v>480000</v>
      </c>
    </row>
    <row r="8" spans="1:16" x14ac:dyDescent="0.45">
      <c r="A8" s="67" t="s">
        <v>45</v>
      </c>
      <c r="B8" s="64" t="s">
        <v>36</v>
      </c>
      <c r="C8" s="38" t="s">
        <v>48</v>
      </c>
      <c r="D8" s="53" t="s">
        <v>41</v>
      </c>
      <c r="E8" s="44">
        <v>1400000</v>
      </c>
      <c r="F8" s="45">
        <v>801000</v>
      </c>
      <c r="G8" s="44">
        <v>120000</v>
      </c>
      <c r="H8" s="54">
        <v>479000</v>
      </c>
      <c r="I8" s="54">
        <v>479000</v>
      </c>
      <c r="J8" s="37">
        <v>44859</v>
      </c>
      <c r="K8" s="38" t="s">
        <v>38</v>
      </c>
      <c r="L8" s="38" t="s">
        <v>42</v>
      </c>
      <c r="M8" s="38" t="s">
        <v>42</v>
      </c>
      <c r="N8" s="28" t="str">
        <f t="shared" si="0"/>
        <v>側車付二輪</v>
      </c>
      <c r="O8" s="39">
        <v>1400000</v>
      </c>
      <c r="P8" s="71">
        <v>479000</v>
      </c>
    </row>
    <row r="9" spans="1:16" x14ac:dyDescent="0.45">
      <c r="A9" s="67" t="s">
        <v>49</v>
      </c>
      <c r="B9" s="64" t="s">
        <v>52</v>
      </c>
      <c r="C9" s="38" t="s">
        <v>50</v>
      </c>
      <c r="D9" s="53" t="s">
        <v>51</v>
      </c>
      <c r="E9" s="44">
        <v>798000</v>
      </c>
      <c r="F9" s="45">
        <v>556000</v>
      </c>
      <c r="G9" s="44">
        <v>60000</v>
      </c>
      <c r="H9" s="54">
        <v>182000</v>
      </c>
      <c r="I9" s="54">
        <v>182000</v>
      </c>
      <c r="J9" s="37">
        <v>44818</v>
      </c>
      <c r="K9" s="38" t="s">
        <v>38</v>
      </c>
      <c r="L9" s="38" t="s">
        <v>42</v>
      </c>
      <c r="M9" s="38" t="s">
        <v>42</v>
      </c>
      <c r="N9" s="28" t="str">
        <f t="shared" si="0"/>
        <v>原付</v>
      </c>
      <c r="O9" s="39">
        <v>798000</v>
      </c>
      <c r="P9" s="71">
        <v>182000</v>
      </c>
    </row>
    <row r="10" spans="1:16" ht="14.4" x14ac:dyDescent="0.45">
      <c r="A10" s="67" t="s">
        <v>49</v>
      </c>
      <c r="B10" s="64" t="s">
        <v>52</v>
      </c>
      <c r="C10" s="38" t="s">
        <v>53</v>
      </c>
      <c r="D10" s="55" t="s">
        <v>54</v>
      </c>
      <c r="E10" s="44">
        <v>530000</v>
      </c>
      <c r="F10" s="45">
        <v>220000</v>
      </c>
      <c r="G10" s="44">
        <v>60000</v>
      </c>
      <c r="H10" s="54">
        <v>250000</v>
      </c>
      <c r="I10" s="54">
        <v>180000</v>
      </c>
      <c r="J10" s="37">
        <v>45119</v>
      </c>
      <c r="K10" s="38"/>
      <c r="L10" s="38"/>
      <c r="M10" s="38"/>
      <c r="N10" s="28" t="str">
        <f t="shared" si="0"/>
        <v>原付</v>
      </c>
      <c r="O10" s="39">
        <v>530000</v>
      </c>
      <c r="P10" s="71">
        <v>250000</v>
      </c>
    </row>
    <row r="11" spans="1:16" ht="14.4" x14ac:dyDescent="0.45">
      <c r="A11" s="67" t="s">
        <v>49</v>
      </c>
      <c r="B11" s="64" t="s">
        <v>52</v>
      </c>
      <c r="C11" s="38" t="s">
        <v>55</v>
      </c>
      <c r="D11" s="55" t="s">
        <v>56</v>
      </c>
      <c r="E11" s="44">
        <v>540000</v>
      </c>
      <c r="F11" s="45">
        <v>230000</v>
      </c>
      <c r="G11" s="44">
        <v>60000</v>
      </c>
      <c r="H11" s="54">
        <v>250000</v>
      </c>
      <c r="I11" s="54">
        <v>180000</v>
      </c>
      <c r="J11" s="37">
        <v>45119</v>
      </c>
      <c r="K11" s="38"/>
      <c r="L11" s="38"/>
      <c r="M11" s="38"/>
      <c r="N11" s="28" t="str">
        <f t="shared" si="0"/>
        <v>原付</v>
      </c>
      <c r="O11" s="39">
        <v>540000</v>
      </c>
      <c r="P11" s="71">
        <v>250000</v>
      </c>
    </row>
    <row r="12" spans="1:16" ht="14.4" x14ac:dyDescent="0.45">
      <c r="A12" s="67" t="s">
        <v>49</v>
      </c>
      <c r="B12" s="64" t="s">
        <v>52</v>
      </c>
      <c r="C12" s="38" t="s">
        <v>57</v>
      </c>
      <c r="D12" s="55" t="s">
        <v>58</v>
      </c>
      <c r="E12" s="44">
        <v>540000</v>
      </c>
      <c r="F12" s="45">
        <v>230000</v>
      </c>
      <c r="G12" s="44">
        <v>60000</v>
      </c>
      <c r="H12" s="54">
        <v>250000</v>
      </c>
      <c r="I12" s="54">
        <v>180000</v>
      </c>
      <c r="J12" s="37">
        <v>45119</v>
      </c>
      <c r="K12" s="38"/>
      <c r="L12" s="38"/>
      <c r="M12" s="38"/>
      <c r="N12" s="28" t="str">
        <f t="shared" si="0"/>
        <v>原付</v>
      </c>
      <c r="O12" s="39">
        <v>540000</v>
      </c>
      <c r="P12" s="71">
        <v>250000</v>
      </c>
    </row>
    <row r="13" spans="1:16" x14ac:dyDescent="0.45">
      <c r="A13" s="67" t="s">
        <v>49</v>
      </c>
      <c r="B13" s="38" t="s">
        <v>61</v>
      </c>
      <c r="C13" s="38" t="s">
        <v>59</v>
      </c>
      <c r="D13" s="38" t="s">
        <v>60</v>
      </c>
      <c r="E13" s="44">
        <v>998000</v>
      </c>
      <c r="F13" s="45">
        <v>596000</v>
      </c>
      <c r="G13" s="44">
        <v>100000</v>
      </c>
      <c r="H13" s="45">
        <v>302000</v>
      </c>
      <c r="I13" s="44">
        <v>302000</v>
      </c>
      <c r="J13" s="37">
        <v>44602</v>
      </c>
      <c r="K13" s="38" t="s">
        <v>38</v>
      </c>
      <c r="L13" s="38" t="s">
        <v>42</v>
      </c>
      <c r="M13" s="38" t="s">
        <v>42</v>
      </c>
      <c r="N13" s="28" t="str">
        <f t="shared" si="0"/>
        <v>原付</v>
      </c>
      <c r="O13" s="39">
        <v>998000</v>
      </c>
      <c r="P13" s="71">
        <v>302000</v>
      </c>
    </row>
    <row r="14" spans="1:16" x14ac:dyDescent="0.45">
      <c r="A14" s="67" t="s">
        <v>8</v>
      </c>
      <c r="B14" s="64" t="s">
        <v>66</v>
      </c>
      <c r="C14" s="38" t="s">
        <v>64</v>
      </c>
      <c r="D14" s="38" t="s">
        <v>65</v>
      </c>
      <c r="E14" s="44">
        <v>570000</v>
      </c>
      <c r="F14" s="45">
        <v>172000</v>
      </c>
      <c r="G14" s="44">
        <v>60000</v>
      </c>
      <c r="H14" s="45" t="s">
        <v>67</v>
      </c>
      <c r="I14" s="44" t="s">
        <v>37</v>
      </c>
      <c r="J14" s="37"/>
      <c r="K14" s="38" t="s">
        <v>62</v>
      </c>
      <c r="L14" s="38" t="s">
        <v>63</v>
      </c>
      <c r="M14" s="38" t="s">
        <v>63</v>
      </c>
      <c r="N14" s="28" t="str">
        <f t="shared" si="0"/>
        <v>原付</v>
      </c>
      <c r="O14" s="39">
        <v>528000</v>
      </c>
      <c r="P14" s="71">
        <v>258000</v>
      </c>
    </row>
    <row r="15" spans="1:16" x14ac:dyDescent="0.45">
      <c r="A15" s="67" t="s">
        <v>8</v>
      </c>
      <c r="B15" s="64" t="s">
        <v>66</v>
      </c>
      <c r="C15" s="38" t="s">
        <v>68</v>
      </c>
      <c r="D15" s="38" t="s">
        <v>65</v>
      </c>
      <c r="E15" s="44">
        <v>810000</v>
      </c>
      <c r="F15" s="45">
        <f>F14</f>
        <v>172000</v>
      </c>
      <c r="G15" s="44">
        <v>60000</v>
      </c>
      <c r="H15" s="45" t="s">
        <v>67</v>
      </c>
      <c r="I15" s="44" t="s">
        <v>37</v>
      </c>
      <c r="J15" s="37"/>
      <c r="K15" s="38" t="s">
        <v>62</v>
      </c>
      <c r="L15" s="38" t="s">
        <v>63</v>
      </c>
      <c r="M15" s="38" t="s">
        <v>63</v>
      </c>
      <c r="N15" s="28" t="str">
        <f t="shared" si="0"/>
        <v>原付</v>
      </c>
      <c r="O15" s="39">
        <v>528000</v>
      </c>
      <c r="P15" s="71">
        <v>258000</v>
      </c>
    </row>
    <row r="16" spans="1:16" x14ac:dyDescent="0.45">
      <c r="A16" s="67" t="s">
        <v>8</v>
      </c>
      <c r="B16" s="64" t="s">
        <v>66</v>
      </c>
      <c r="C16" s="38" t="s">
        <v>69</v>
      </c>
      <c r="D16" s="38" t="s">
        <v>65</v>
      </c>
      <c r="E16" s="44">
        <v>490000</v>
      </c>
      <c r="F16" s="45">
        <f>F15</f>
        <v>172000</v>
      </c>
      <c r="G16" s="44">
        <v>60000</v>
      </c>
      <c r="H16" s="45">
        <v>258000</v>
      </c>
      <c r="I16" s="44">
        <v>180000</v>
      </c>
      <c r="J16" s="37"/>
      <c r="K16" s="38" t="s">
        <v>62</v>
      </c>
      <c r="L16" s="38" t="s">
        <v>63</v>
      </c>
      <c r="M16" s="38" t="s">
        <v>63</v>
      </c>
      <c r="N16" s="28" t="str">
        <f t="shared" si="0"/>
        <v>原付</v>
      </c>
      <c r="O16" s="39">
        <v>528000</v>
      </c>
      <c r="P16" s="71">
        <v>258000</v>
      </c>
    </row>
    <row r="17" spans="1:16" x14ac:dyDescent="0.45">
      <c r="A17" s="67" t="s">
        <v>8</v>
      </c>
      <c r="B17" s="64" t="s">
        <v>66</v>
      </c>
      <c r="C17" s="38" t="s">
        <v>70</v>
      </c>
      <c r="D17" s="38" t="s">
        <v>65</v>
      </c>
      <c r="E17" s="44">
        <v>650000</v>
      </c>
      <c r="F17" s="45">
        <f>F16</f>
        <v>172000</v>
      </c>
      <c r="G17" s="44">
        <v>60000</v>
      </c>
      <c r="H17" s="45">
        <v>456000</v>
      </c>
      <c r="I17" s="44">
        <v>180000</v>
      </c>
      <c r="J17" s="37"/>
      <c r="K17" s="38" t="s">
        <v>62</v>
      </c>
      <c r="L17" s="38" t="s">
        <v>63</v>
      </c>
      <c r="M17" s="38" t="s">
        <v>63</v>
      </c>
      <c r="N17" s="28" t="str">
        <f t="shared" si="0"/>
        <v>原付</v>
      </c>
      <c r="O17" s="39">
        <v>726000</v>
      </c>
      <c r="P17" s="71">
        <v>456000</v>
      </c>
    </row>
    <row r="18" spans="1:16" x14ac:dyDescent="0.45">
      <c r="A18" s="67" t="s">
        <v>8</v>
      </c>
      <c r="B18" s="64" t="s">
        <v>66</v>
      </c>
      <c r="C18" s="38" t="s">
        <v>71</v>
      </c>
      <c r="D18" s="38" t="s">
        <v>72</v>
      </c>
      <c r="E18" s="44">
        <v>580000</v>
      </c>
      <c r="F18" s="45">
        <v>182000</v>
      </c>
      <c r="G18" s="44">
        <v>60000</v>
      </c>
      <c r="H18" s="45" t="s">
        <v>67</v>
      </c>
      <c r="I18" s="44" t="s">
        <v>37</v>
      </c>
      <c r="J18" s="37"/>
      <c r="K18" s="38" t="s">
        <v>62</v>
      </c>
      <c r="L18" s="38" t="s">
        <v>63</v>
      </c>
      <c r="M18" s="38" t="s">
        <v>63</v>
      </c>
      <c r="N18" s="28" t="str">
        <f t="shared" si="0"/>
        <v>原付</v>
      </c>
      <c r="O18" s="39">
        <v>538000</v>
      </c>
      <c r="P18" s="71">
        <v>258000</v>
      </c>
    </row>
    <row r="19" spans="1:16" x14ac:dyDescent="0.45">
      <c r="A19" s="67" t="s">
        <v>8</v>
      </c>
      <c r="B19" s="64" t="s">
        <v>66</v>
      </c>
      <c r="C19" s="38" t="s">
        <v>73</v>
      </c>
      <c r="D19" s="38" t="s">
        <v>72</v>
      </c>
      <c r="E19" s="44">
        <v>820000</v>
      </c>
      <c r="F19" s="45">
        <f>F18</f>
        <v>182000</v>
      </c>
      <c r="G19" s="44">
        <v>60000</v>
      </c>
      <c r="H19" s="45" t="s">
        <v>67</v>
      </c>
      <c r="I19" s="44" t="s">
        <v>37</v>
      </c>
      <c r="J19" s="37"/>
      <c r="K19" s="38" t="s">
        <v>62</v>
      </c>
      <c r="L19" s="38" t="s">
        <v>63</v>
      </c>
      <c r="M19" s="38" t="s">
        <v>63</v>
      </c>
      <c r="N19" s="28" t="str">
        <f t="shared" si="0"/>
        <v>原付</v>
      </c>
      <c r="O19" s="39">
        <v>538000</v>
      </c>
      <c r="P19" s="71">
        <v>258000</v>
      </c>
    </row>
    <row r="20" spans="1:16" x14ac:dyDescent="0.45">
      <c r="A20" s="67" t="s">
        <v>8</v>
      </c>
      <c r="B20" s="64" t="s">
        <v>66</v>
      </c>
      <c r="C20" s="38" t="s">
        <v>74</v>
      </c>
      <c r="D20" s="38" t="s">
        <v>72</v>
      </c>
      <c r="E20" s="44">
        <v>500000</v>
      </c>
      <c r="F20" s="45">
        <f>F19</f>
        <v>182000</v>
      </c>
      <c r="G20" s="44">
        <v>60000</v>
      </c>
      <c r="H20" s="45">
        <v>258000</v>
      </c>
      <c r="I20" s="44">
        <v>180000</v>
      </c>
      <c r="J20" s="37"/>
      <c r="K20" s="38" t="s">
        <v>62</v>
      </c>
      <c r="L20" s="38" t="s">
        <v>63</v>
      </c>
      <c r="M20" s="38" t="s">
        <v>63</v>
      </c>
      <c r="N20" s="28" t="str">
        <f t="shared" si="0"/>
        <v>原付</v>
      </c>
      <c r="O20" s="39">
        <v>538000</v>
      </c>
      <c r="P20" s="71">
        <v>258000</v>
      </c>
    </row>
    <row r="21" spans="1:16" x14ac:dyDescent="0.45">
      <c r="A21" s="67" t="s">
        <v>8</v>
      </c>
      <c r="B21" s="64" t="s">
        <v>66</v>
      </c>
      <c r="C21" s="38" t="s">
        <v>75</v>
      </c>
      <c r="D21" s="38" t="s">
        <v>72</v>
      </c>
      <c r="E21" s="44">
        <v>660000</v>
      </c>
      <c r="F21" s="45">
        <f>F20</f>
        <v>182000</v>
      </c>
      <c r="G21" s="44">
        <v>60000</v>
      </c>
      <c r="H21" s="45">
        <v>456000</v>
      </c>
      <c r="I21" s="44">
        <v>180000</v>
      </c>
      <c r="J21" s="37"/>
      <c r="K21" s="38" t="s">
        <v>62</v>
      </c>
      <c r="L21" s="38" t="s">
        <v>63</v>
      </c>
      <c r="M21" s="38" t="s">
        <v>63</v>
      </c>
      <c r="N21" s="28" t="str">
        <f t="shared" si="0"/>
        <v>原付</v>
      </c>
      <c r="O21" s="39">
        <v>736000</v>
      </c>
      <c r="P21" s="71">
        <v>456000</v>
      </c>
    </row>
    <row r="22" spans="1:16" x14ac:dyDescent="0.45">
      <c r="A22" s="67" t="s">
        <v>8</v>
      </c>
      <c r="B22" s="64" t="s">
        <v>66</v>
      </c>
      <c r="C22" s="38" t="s">
        <v>76</v>
      </c>
      <c r="D22" s="38" t="s">
        <v>77</v>
      </c>
      <c r="E22" s="44">
        <v>580000</v>
      </c>
      <c r="F22" s="45">
        <v>182000</v>
      </c>
      <c r="G22" s="44">
        <v>60000</v>
      </c>
      <c r="H22" s="45" t="s">
        <v>67</v>
      </c>
      <c r="I22" s="44">
        <v>180000</v>
      </c>
      <c r="J22" s="37"/>
      <c r="K22" s="38" t="s">
        <v>62</v>
      </c>
      <c r="L22" s="38" t="s">
        <v>63</v>
      </c>
      <c r="M22" s="38" t="s">
        <v>63</v>
      </c>
      <c r="N22" s="28" t="str">
        <f t="shared" si="0"/>
        <v>原付</v>
      </c>
      <c r="O22" s="39">
        <v>538000</v>
      </c>
      <c r="P22" s="71">
        <v>258000</v>
      </c>
    </row>
    <row r="23" spans="1:16" x14ac:dyDescent="0.45">
      <c r="A23" s="67" t="s">
        <v>8</v>
      </c>
      <c r="B23" s="64" t="s">
        <v>66</v>
      </c>
      <c r="C23" s="38" t="s">
        <v>78</v>
      </c>
      <c r="D23" s="38" t="s">
        <v>77</v>
      </c>
      <c r="E23" s="44">
        <v>820000</v>
      </c>
      <c r="F23" s="45">
        <f>F22</f>
        <v>182000</v>
      </c>
      <c r="G23" s="44">
        <v>60000</v>
      </c>
      <c r="H23" s="45" t="s">
        <v>67</v>
      </c>
      <c r="I23" s="44">
        <v>180000</v>
      </c>
      <c r="J23" s="37"/>
      <c r="K23" s="38" t="s">
        <v>62</v>
      </c>
      <c r="L23" s="38" t="s">
        <v>63</v>
      </c>
      <c r="M23" s="38" t="s">
        <v>63</v>
      </c>
      <c r="N23" s="28" t="str">
        <f t="shared" si="0"/>
        <v>原付</v>
      </c>
      <c r="O23" s="39">
        <v>538000</v>
      </c>
      <c r="P23" s="71">
        <v>258000</v>
      </c>
    </row>
    <row r="24" spans="1:16" x14ac:dyDescent="0.45">
      <c r="A24" s="67" t="s">
        <v>8</v>
      </c>
      <c r="B24" s="64" t="s">
        <v>66</v>
      </c>
      <c r="C24" s="38" t="s">
        <v>79</v>
      </c>
      <c r="D24" s="38" t="s">
        <v>77</v>
      </c>
      <c r="E24" s="44">
        <v>500000</v>
      </c>
      <c r="F24" s="45">
        <f>F23</f>
        <v>182000</v>
      </c>
      <c r="G24" s="44">
        <v>60000</v>
      </c>
      <c r="H24" s="45">
        <v>258000</v>
      </c>
      <c r="I24" s="44">
        <v>180000</v>
      </c>
      <c r="J24" s="37"/>
      <c r="K24" s="38" t="s">
        <v>62</v>
      </c>
      <c r="L24" s="38" t="s">
        <v>63</v>
      </c>
      <c r="M24" s="38" t="s">
        <v>63</v>
      </c>
      <c r="N24" s="28" t="str">
        <f t="shared" si="0"/>
        <v>原付</v>
      </c>
      <c r="O24" s="39">
        <v>538000</v>
      </c>
      <c r="P24" s="71">
        <v>258000</v>
      </c>
    </row>
    <row r="25" spans="1:16" x14ac:dyDescent="0.45">
      <c r="A25" s="67" t="s">
        <v>8</v>
      </c>
      <c r="B25" s="64" t="s">
        <v>66</v>
      </c>
      <c r="C25" s="38" t="s">
        <v>80</v>
      </c>
      <c r="D25" s="38" t="s">
        <v>77</v>
      </c>
      <c r="E25" s="44">
        <v>660000</v>
      </c>
      <c r="F25" s="45">
        <f>F24</f>
        <v>182000</v>
      </c>
      <c r="G25" s="44">
        <v>60000</v>
      </c>
      <c r="H25" s="45">
        <v>456000</v>
      </c>
      <c r="I25" s="44">
        <v>180000</v>
      </c>
      <c r="J25" s="37"/>
      <c r="K25" s="38" t="s">
        <v>62</v>
      </c>
      <c r="L25" s="38" t="s">
        <v>63</v>
      </c>
      <c r="M25" s="38" t="s">
        <v>63</v>
      </c>
      <c r="N25" s="28" t="str">
        <f t="shared" si="0"/>
        <v>原付</v>
      </c>
      <c r="O25" s="39">
        <v>736000</v>
      </c>
      <c r="P25" s="71">
        <v>456000</v>
      </c>
    </row>
    <row r="26" spans="1:16" x14ac:dyDescent="0.45">
      <c r="A26" s="67" t="s">
        <v>8</v>
      </c>
      <c r="B26" s="64" t="s">
        <v>66</v>
      </c>
      <c r="C26" s="38" t="s">
        <v>81</v>
      </c>
      <c r="D26" s="38" t="s">
        <v>82</v>
      </c>
      <c r="E26" s="44">
        <v>740000</v>
      </c>
      <c r="F26" s="45">
        <v>315000</v>
      </c>
      <c r="G26" s="44">
        <v>60000</v>
      </c>
      <c r="H26" s="45" t="s">
        <v>67</v>
      </c>
      <c r="I26" s="44">
        <v>365000</v>
      </c>
      <c r="J26" s="37">
        <v>44314</v>
      </c>
      <c r="K26" s="38" t="s">
        <v>83</v>
      </c>
      <c r="L26" s="38" t="s">
        <v>63</v>
      </c>
      <c r="M26" s="38" t="s">
        <v>63</v>
      </c>
      <c r="N26" s="28" t="str">
        <f t="shared" si="0"/>
        <v>原付</v>
      </c>
      <c r="O26" s="39">
        <v>698000</v>
      </c>
      <c r="P26" s="71">
        <v>285000</v>
      </c>
    </row>
    <row r="27" spans="1:16" x14ac:dyDescent="0.45">
      <c r="A27" s="67" t="s">
        <v>8</v>
      </c>
      <c r="B27" s="64" t="s">
        <v>66</v>
      </c>
      <c r="C27" s="38" t="s">
        <v>84</v>
      </c>
      <c r="D27" s="38" t="s">
        <v>82</v>
      </c>
      <c r="E27" s="44">
        <v>980000</v>
      </c>
      <c r="F27" s="45">
        <f>F26</f>
        <v>315000</v>
      </c>
      <c r="G27" s="44">
        <v>60000</v>
      </c>
      <c r="H27" s="45" t="s">
        <v>67</v>
      </c>
      <c r="I27" s="44">
        <v>480000</v>
      </c>
      <c r="J27" s="37">
        <v>44314</v>
      </c>
      <c r="K27" s="38" t="s">
        <v>83</v>
      </c>
      <c r="L27" s="38" t="s">
        <v>63</v>
      </c>
      <c r="M27" s="38" t="s">
        <v>63</v>
      </c>
      <c r="N27" s="28" t="str">
        <f t="shared" si="0"/>
        <v>原付</v>
      </c>
      <c r="O27" s="39">
        <v>698000</v>
      </c>
      <c r="P27" s="71">
        <v>285000</v>
      </c>
    </row>
    <row r="28" spans="1:16" x14ac:dyDescent="0.45">
      <c r="A28" s="67" t="s">
        <v>8</v>
      </c>
      <c r="B28" s="64" t="s">
        <v>66</v>
      </c>
      <c r="C28" s="38" t="s">
        <v>85</v>
      </c>
      <c r="D28" s="38" t="s">
        <v>82</v>
      </c>
      <c r="E28" s="44">
        <v>660000</v>
      </c>
      <c r="F28" s="45">
        <f>F27</f>
        <v>315000</v>
      </c>
      <c r="G28" s="44">
        <v>60000</v>
      </c>
      <c r="H28" s="45">
        <v>285000</v>
      </c>
      <c r="I28" s="44">
        <v>285000</v>
      </c>
      <c r="J28" s="37">
        <v>44314</v>
      </c>
      <c r="K28" s="38" t="s">
        <v>83</v>
      </c>
      <c r="L28" s="38" t="s">
        <v>63</v>
      </c>
      <c r="M28" s="38" t="s">
        <v>63</v>
      </c>
      <c r="N28" s="28" t="str">
        <f t="shared" si="0"/>
        <v>原付</v>
      </c>
      <c r="O28" s="39">
        <v>698000</v>
      </c>
      <c r="P28" s="71">
        <v>285000</v>
      </c>
    </row>
    <row r="29" spans="1:16" x14ac:dyDescent="0.45">
      <c r="A29" s="67" t="s">
        <v>8</v>
      </c>
      <c r="B29" s="64" t="s">
        <v>66</v>
      </c>
      <c r="C29" s="38" t="s">
        <v>86</v>
      </c>
      <c r="D29" s="38" t="s">
        <v>82</v>
      </c>
      <c r="E29" s="44">
        <v>820000</v>
      </c>
      <c r="F29" s="45">
        <f>F28</f>
        <v>315000</v>
      </c>
      <c r="G29" s="44">
        <v>60000</v>
      </c>
      <c r="H29" s="45">
        <v>480000</v>
      </c>
      <c r="I29" s="44">
        <v>445000</v>
      </c>
      <c r="J29" s="37">
        <v>44314</v>
      </c>
      <c r="K29" s="38" t="s">
        <v>83</v>
      </c>
      <c r="L29" s="38" t="s">
        <v>63</v>
      </c>
      <c r="M29" s="38" t="s">
        <v>63</v>
      </c>
      <c r="N29" s="28" t="str">
        <f t="shared" si="0"/>
        <v>原付</v>
      </c>
      <c r="O29" s="39">
        <v>896000</v>
      </c>
      <c r="P29" s="71">
        <v>480000</v>
      </c>
    </row>
    <row r="30" spans="1:16" x14ac:dyDescent="0.45">
      <c r="A30" s="67" t="s">
        <v>8</v>
      </c>
      <c r="B30" s="64" t="s">
        <v>66</v>
      </c>
      <c r="C30" s="38" t="s">
        <v>87</v>
      </c>
      <c r="D30" s="38" t="s">
        <v>88</v>
      </c>
      <c r="E30" s="44">
        <v>890000</v>
      </c>
      <c r="F30" s="45">
        <v>468000</v>
      </c>
      <c r="G30" s="44">
        <v>60000</v>
      </c>
      <c r="H30" s="45" t="s">
        <v>67</v>
      </c>
      <c r="I30" s="44">
        <v>362000</v>
      </c>
      <c r="J30" s="37">
        <v>44498</v>
      </c>
      <c r="K30" s="38" t="s">
        <v>83</v>
      </c>
      <c r="L30" s="38" t="s">
        <v>42</v>
      </c>
      <c r="M30" s="38" t="s">
        <v>63</v>
      </c>
      <c r="N30" s="28" t="str">
        <f t="shared" si="0"/>
        <v>原付</v>
      </c>
      <c r="O30" s="39">
        <v>848000</v>
      </c>
      <c r="P30" s="71">
        <v>282000</v>
      </c>
    </row>
    <row r="31" spans="1:16" x14ac:dyDescent="0.45">
      <c r="A31" s="67" t="s">
        <v>8</v>
      </c>
      <c r="B31" s="64" t="s">
        <v>66</v>
      </c>
      <c r="C31" s="38" t="s">
        <v>89</v>
      </c>
      <c r="D31" s="38" t="s">
        <v>88</v>
      </c>
      <c r="E31" s="44">
        <v>1130000</v>
      </c>
      <c r="F31" s="45">
        <f>F30</f>
        <v>468000</v>
      </c>
      <c r="G31" s="44">
        <v>60000</v>
      </c>
      <c r="H31" s="45" t="s">
        <v>67</v>
      </c>
      <c r="I31" s="44">
        <v>480000</v>
      </c>
      <c r="J31" s="37">
        <v>44498</v>
      </c>
      <c r="K31" s="38" t="s">
        <v>83</v>
      </c>
      <c r="L31" s="38" t="s">
        <v>42</v>
      </c>
      <c r="M31" s="38" t="s">
        <v>63</v>
      </c>
      <c r="N31" s="28" t="str">
        <f t="shared" si="0"/>
        <v>原付</v>
      </c>
      <c r="O31" s="39">
        <v>848000</v>
      </c>
      <c r="P31" s="71">
        <v>282000</v>
      </c>
    </row>
    <row r="32" spans="1:16" x14ac:dyDescent="0.45">
      <c r="A32" s="67" t="s">
        <v>8</v>
      </c>
      <c r="B32" s="64" t="s">
        <v>66</v>
      </c>
      <c r="C32" s="38" t="s">
        <v>90</v>
      </c>
      <c r="D32" s="38" t="s">
        <v>88</v>
      </c>
      <c r="E32" s="44">
        <v>810000</v>
      </c>
      <c r="F32" s="45">
        <f>F31</f>
        <v>468000</v>
      </c>
      <c r="G32" s="44">
        <v>60000</v>
      </c>
      <c r="H32" s="45">
        <v>282000</v>
      </c>
      <c r="I32" s="44">
        <v>282000</v>
      </c>
      <c r="J32" s="37">
        <v>44498</v>
      </c>
      <c r="K32" s="38" t="s">
        <v>83</v>
      </c>
      <c r="L32" s="38" t="s">
        <v>42</v>
      </c>
      <c r="M32" s="38" t="s">
        <v>63</v>
      </c>
      <c r="N32" s="28" t="str">
        <f t="shared" ref="N32:N64" si="1">IF(OR(B32="原付一種",B32="原付二種"),"原付",B32)</f>
        <v>原付</v>
      </c>
      <c r="O32" s="39">
        <v>848000</v>
      </c>
      <c r="P32" s="71">
        <v>282000</v>
      </c>
    </row>
    <row r="33" spans="1:16" x14ac:dyDescent="0.45">
      <c r="A33" s="67" t="s">
        <v>8</v>
      </c>
      <c r="B33" s="64" t="s">
        <v>66</v>
      </c>
      <c r="C33" s="38" t="s">
        <v>91</v>
      </c>
      <c r="D33" s="38" t="s">
        <v>88</v>
      </c>
      <c r="E33" s="44">
        <v>970000</v>
      </c>
      <c r="F33" s="45">
        <f>F32</f>
        <v>468000</v>
      </c>
      <c r="G33" s="44">
        <v>60000</v>
      </c>
      <c r="H33" s="45">
        <v>480000</v>
      </c>
      <c r="I33" s="44">
        <v>442000</v>
      </c>
      <c r="J33" s="37">
        <v>44498</v>
      </c>
      <c r="K33" s="38" t="s">
        <v>83</v>
      </c>
      <c r="L33" s="38" t="s">
        <v>42</v>
      </c>
      <c r="M33" s="38" t="s">
        <v>63</v>
      </c>
      <c r="N33" s="28" t="str">
        <f t="shared" si="1"/>
        <v>原付</v>
      </c>
      <c r="O33" s="39">
        <v>1046000</v>
      </c>
      <c r="P33" s="71">
        <v>480000</v>
      </c>
    </row>
    <row r="34" spans="1:16" x14ac:dyDescent="0.45">
      <c r="A34" s="67" t="s">
        <v>8</v>
      </c>
      <c r="B34" s="64" t="s">
        <v>66</v>
      </c>
      <c r="C34" s="55" t="s">
        <v>92</v>
      </c>
      <c r="D34" s="38" t="s">
        <v>94</v>
      </c>
      <c r="E34" s="44">
        <v>222000</v>
      </c>
      <c r="F34" s="45">
        <v>163000</v>
      </c>
      <c r="G34" s="44">
        <v>23000</v>
      </c>
      <c r="H34" s="45">
        <v>36000</v>
      </c>
      <c r="I34" s="45">
        <v>36000</v>
      </c>
      <c r="J34" s="37">
        <v>45068</v>
      </c>
      <c r="K34" s="38" t="s">
        <v>62</v>
      </c>
      <c r="L34" s="38" t="s">
        <v>63</v>
      </c>
      <c r="M34" s="38" t="s">
        <v>42</v>
      </c>
      <c r="N34" s="28" t="str">
        <f t="shared" si="1"/>
        <v>原付</v>
      </c>
      <c r="O34" s="39">
        <v>241000</v>
      </c>
      <c r="P34" s="71">
        <v>36000</v>
      </c>
    </row>
    <row r="35" spans="1:16" x14ac:dyDescent="0.45">
      <c r="A35" s="67" t="s">
        <v>8</v>
      </c>
      <c r="B35" s="64" t="s">
        <v>66</v>
      </c>
      <c r="C35" s="55" t="s">
        <v>95</v>
      </c>
      <c r="D35" s="38" t="s">
        <v>94</v>
      </c>
      <c r="E35" s="44">
        <v>302000</v>
      </c>
      <c r="F35" s="45">
        <v>163000</v>
      </c>
      <c r="G35" s="44">
        <v>43000</v>
      </c>
      <c r="H35" s="45">
        <v>115000</v>
      </c>
      <c r="I35" s="45">
        <v>96000</v>
      </c>
      <c r="J35" s="37">
        <v>45068</v>
      </c>
      <c r="K35" s="38" t="s">
        <v>62</v>
      </c>
      <c r="L35" s="38" t="s">
        <v>63</v>
      </c>
      <c r="M35" s="38" t="s">
        <v>42</v>
      </c>
      <c r="N35" s="28" t="str">
        <f t="shared" si="1"/>
        <v>原付</v>
      </c>
      <c r="O35" s="39">
        <v>340000</v>
      </c>
      <c r="P35" s="71">
        <v>115000</v>
      </c>
    </row>
    <row r="36" spans="1:16" x14ac:dyDescent="0.45">
      <c r="A36" s="67" t="s">
        <v>8</v>
      </c>
      <c r="B36" s="64" t="s">
        <v>66</v>
      </c>
      <c r="C36" s="46" t="s">
        <v>96</v>
      </c>
      <c r="D36" s="47" t="s">
        <v>97</v>
      </c>
      <c r="E36" s="48">
        <v>330000</v>
      </c>
      <c r="F36" s="49" t="s">
        <v>98</v>
      </c>
      <c r="G36" s="50" t="s">
        <v>99</v>
      </c>
      <c r="H36" s="48">
        <v>218000</v>
      </c>
      <c r="I36" s="48">
        <v>180000</v>
      </c>
      <c r="J36" s="37"/>
      <c r="K36" s="38"/>
      <c r="L36" s="38"/>
      <c r="M36" s="38"/>
      <c r="N36" s="28" t="str">
        <f t="shared" si="1"/>
        <v>原付</v>
      </c>
      <c r="O36" s="39">
        <v>330000</v>
      </c>
      <c r="P36" s="71">
        <v>218000</v>
      </c>
    </row>
    <row r="37" spans="1:16" x14ac:dyDescent="0.45">
      <c r="A37" s="67" t="s">
        <v>8</v>
      </c>
      <c r="B37" s="64" t="s">
        <v>66</v>
      </c>
      <c r="C37" s="46" t="s">
        <v>100</v>
      </c>
      <c r="D37" s="47" t="s">
        <v>72</v>
      </c>
      <c r="E37" s="48">
        <v>340000</v>
      </c>
      <c r="F37" s="49" t="s">
        <v>101</v>
      </c>
      <c r="G37" s="50" t="s">
        <v>99</v>
      </c>
      <c r="H37" s="48">
        <v>218000</v>
      </c>
      <c r="I37" s="48">
        <v>180000</v>
      </c>
      <c r="J37" s="37"/>
      <c r="K37" s="38"/>
      <c r="L37" s="38"/>
      <c r="M37" s="38"/>
      <c r="N37" s="28" t="str">
        <f t="shared" si="1"/>
        <v>原付</v>
      </c>
      <c r="O37" s="39">
        <v>340000</v>
      </c>
      <c r="P37" s="71">
        <v>218000</v>
      </c>
    </row>
    <row r="38" spans="1:16" x14ac:dyDescent="0.45">
      <c r="A38" s="67" t="s">
        <v>8</v>
      </c>
      <c r="B38" s="64" t="s">
        <v>66</v>
      </c>
      <c r="C38" s="46" t="s">
        <v>102</v>
      </c>
      <c r="D38" s="47" t="s">
        <v>77</v>
      </c>
      <c r="E38" s="48">
        <v>340000</v>
      </c>
      <c r="F38" s="49" t="s">
        <v>101</v>
      </c>
      <c r="G38" s="50" t="s">
        <v>99</v>
      </c>
      <c r="H38" s="48">
        <v>218000</v>
      </c>
      <c r="I38" s="48">
        <v>180000</v>
      </c>
      <c r="J38" s="37"/>
      <c r="K38" s="38"/>
      <c r="L38" s="38"/>
      <c r="M38" s="38"/>
      <c r="N38" s="28" t="str">
        <f t="shared" si="1"/>
        <v>原付</v>
      </c>
      <c r="O38" s="39">
        <v>340000</v>
      </c>
      <c r="P38" s="71">
        <v>218000</v>
      </c>
    </row>
    <row r="39" spans="1:16" x14ac:dyDescent="0.45">
      <c r="A39" s="67" t="s">
        <v>8</v>
      </c>
      <c r="B39" s="64" t="s">
        <v>66</v>
      </c>
      <c r="C39" s="46" t="s">
        <v>103</v>
      </c>
      <c r="D39" s="47" t="s">
        <v>104</v>
      </c>
      <c r="E39" s="48">
        <v>500000</v>
      </c>
      <c r="F39" s="49" t="s">
        <v>105</v>
      </c>
      <c r="G39" s="50" t="s">
        <v>99</v>
      </c>
      <c r="H39" s="48">
        <v>245000</v>
      </c>
      <c r="I39" s="48">
        <v>285000</v>
      </c>
      <c r="J39" s="37"/>
      <c r="K39" s="38"/>
      <c r="L39" s="38"/>
      <c r="M39" s="38"/>
      <c r="N39" s="28" t="str">
        <f t="shared" si="1"/>
        <v>原付</v>
      </c>
      <c r="O39" s="39">
        <v>500000</v>
      </c>
      <c r="P39" s="71">
        <v>245000</v>
      </c>
    </row>
    <row r="40" spans="1:16" x14ac:dyDescent="0.45">
      <c r="A40" s="67" t="s">
        <v>8</v>
      </c>
      <c r="B40" s="64" t="s">
        <v>66</v>
      </c>
      <c r="C40" s="46" t="s">
        <v>106</v>
      </c>
      <c r="D40" s="47" t="s">
        <v>107</v>
      </c>
      <c r="E40" s="48">
        <v>650000</v>
      </c>
      <c r="F40" s="49" t="s">
        <v>108</v>
      </c>
      <c r="G40" s="50" t="s">
        <v>99</v>
      </c>
      <c r="H40" s="48">
        <v>242000</v>
      </c>
      <c r="I40" s="48">
        <v>282000</v>
      </c>
      <c r="J40" s="37"/>
      <c r="K40" s="38"/>
      <c r="L40" s="38"/>
      <c r="M40" s="38"/>
      <c r="N40" s="28" t="str">
        <f t="shared" si="1"/>
        <v>原付</v>
      </c>
      <c r="O40" s="39">
        <v>650000</v>
      </c>
      <c r="P40" s="71">
        <v>242000</v>
      </c>
    </row>
    <row r="41" spans="1:16" x14ac:dyDescent="0.45">
      <c r="A41" s="67" t="s">
        <v>8</v>
      </c>
      <c r="B41" s="64" t="s">
        <v>66</v>
      </c>
      <c r="C41" s="46" t="s">
        <v>109</v>
      </c>
      <c r="D41" s="47" t="s">
        <v>93</v>
      </c>
      <c r="E41" s="48">
        <v>142000</v>
      </c>
      <c r="F41" s="49" t="s">
        <v>110</v>
      </c>
      <c r="G41" s="50" t="s">
        <v>99</v>
      </c>
      <c r="H41" s="48">
        <v>16000</v>
      </c>
      <c r="I41" s="48">
        <v>36000</v>
      </c>
      <c r="J41" s="37"/>
      <c r="K41" s="38"/>
      <c r="L41" s="38"/>
      <c r="M41" s="38"/>
      <c r="N41" s="28" t="str">
        <f t="shared" si="1"/>
        <v>原付</v>
      </c>
      <c r="O41" s="39">
        <v>142000</v>
      </c>
      <c r="P41" s="71">
        <v>16000</v>
      </c>
    </row>
    <row r="42" spans="1:16" x14ac:dyDescent="0.45">
      <c r="A42" s="67" t="s">
        <v>8</v>
      </c>
      <c r="B42" s="64" t="s">
        <v>176</v>
      </c>
      <c r="C42" s="46" t="s">
        <v>111</v>
      </c>
      <c r="D42" s="47" t="s">
        <v>112</v>
      </c>
      <c r="E42" s="48">
        <v>330000</v>
      </c>
      <c r="F42" s="49" t="s">
        <v>113</v>
      </c>
      <c r="G42" s="50" t="s">
        <v>99</v>
      </c>
      <c r="H42" s="48">
        <v>170000</v>
      </c>
      <c r="I42" s="48">
        <v>210000</v>
      </c>
      <c r="J42" s="37"/>
      <c r="K42" s="38"/>
      <c r="L42" s="38"/>
      <c r="M42" s="38"/>
      <c r="N42" s="28" t="str">
        <f t="shared" si="1"/>
        <v>原付</v>
      </c>
      <c r="O42" s="39">
        <v>330000</v>
      </c>
      <c r="P42" s="71">
        <v>170000</v>
      </c>
    </row>
    <row r="43" spans="1:16" x14ac:dyDescent="0.45">
      <c r="A43" s="67" t="s">
        <v>8</v>
      </c>
      <c r="B43" s="64" t="s">
        <v>176</v>
      </c>
      <c r="C43" s="46" t="s">
        <v>114</v>
      </c>
      <c r="D43" s="47" t="s">
        <v>115</v>
      </c>
      <c r="E43" s="48">
        <v>340000</v>
      </c>
      <c r="F43" s="49" t="s">
        <v>116</v>
      </c>
      <c r="G43" s="50" t="s">
        <v>99</v>
      </c>
      <c r="H43" s="48">
        <v>167000</v>
      </c>
      <c r="I43" s="48">
        <v>207000</v>
      </c>
      <c r="J43" s="37"/>
      <c r="K43" s="38"/>
      <c r="L43" s="38"/>
      <c r="M43" s="38"/>
      <c r="N43" s="28" t="str">
        <f t="shared" si="1"/>
        <v>原付</v>
      </c>
      <c r="O43" s="39">
        <v>340000</v>
      </c>
      <c r="P43" s="71">
        <v>167000</v>
      </c>
    </row>
    <row r="44" spans="1:16" ht="13.2" customHeight="1" x14ac:dyDescent="0.45">
      <c r="A44" s="67" t="s">
        <v>8</v>
      </c>
      <c r="B44" s="64" t="s">
        <v>176</v>
      </c>
      <c r="C44" s="46" t="s">
        <v>117</v>
      </c>
      <c r="D44" s="47" t="s">
        <v>118</v>
      </c>
      <c r="E44" s="48">
        <v>340000</v>
      </c>
      <c r="F44" s="49" t="s">
        <v>116</v>
      </c>
      <c r="G44" s="50" t="s">
        <v>99</v>
      </c>
      <c r="H44" s="48">
        <v>167000</v>
      </c>
      <c r="I44" s="48">
        <v>207000</v>
      </c>
      <c r="J44" s="37"/>
      <c r="K44" s="38"/>
      <c r="L44" s="38"/>
      <c r="M44" s="38"/>
      <c r="N44" s="28" t="str">
        <f t="shared" si="1"/>
        <v>原付</v>
      </c>
      <c r="O44" s="39">
        <v>340000</v>
      </c>
      <c r="P44" s="71">
        <v>167000</v>
      </c>
    </row>
    <row r="45" spans="1:16" x14ac:dyDescent="0.45">
      <c r="A45" s="67" t="s">
        <v>8</v>
      </c>
      <c r="B45" s="64" t="s">
        <v>176</v>
      </c>
      <c r="C45" s="38" t="s">
        <v>119</v>
      </c>
      <c r="D45" s="38" t="s">
        <v>120</v>
      </c>
      <c r="E45" s="44">
        <v>570000</v>
      </c>
      <c r="F45" s="45">
        <v>211000</v>
      </c>
      <c r="G45" s="44">
        <v>89000</v>
      </c>
      <c r="H45" s="45" t="s">
        <v>67</v>
      </c>
      <c r="I45" s="44">
        <v>270000</v>
      </c>
      <c r="J45" s="37"/>
      <c r="K45" s="38" t="s">
        <v>62</v>
      </c>
      <c r="L45" s="38" t="s">
        <v>63</v>
      </c>
      <c r="M45" s="38" t="s">
        <v>63</v>
      </c>
      <c r="N45" s="28" t="str">
        <f t="shared" si="1"/>
        <v>原付</v>
      </c>
      <c r="O45" s="39">
        <v>528000</v>
      </c>
      <c r="P45" s="71">
        <v>210000</v>
      </c>
    </row>
    <row r="46" spans="1:16" x14ac:dyDescent="0.45">
      <c r="A46" s="67" t="s">
        <v>8</v>
      </c>
      <c r="B46" s="64" t="s">
        <v>176</v>
      </c>
      <c r="C46" s="38" t="s">
        <v>121</v>
      </c>
      <c r="D46" s="38" t="s">
        <v>120</v>
      </c>
      <c r="E46" s="44">
        <v>810000</v>
      </c>
      <c r="F46" s="45">
        <f>F45</f>
        <v>211000</v>
      </c>
      <c r="G46" s="44">
        <v>120000</v>
      </c>
      <c r="H46" s="45" t="s">
        <v>67</v>
      </c>
      <c r="I46" s="44">
        <v>479000</v>
      </c>
      <c r="J46" s="37"/>
      <c r="K46" s="38" t="s">
        <v>62</v>
      </c>
      <c r="L46" s="38" t="s">
        <v>63</v>
      </c>
      <c r="M46" s="38" t="s">
        <v>63</v>
      </c>
      <c r="N46" s="28" t="str">
        <f t="shared" si="1"/>
        <v>原付</v>
      </c>
      <c r="O46" s="39">
        <v>528000</v>
      </c>
      <c r="P46" s="71">
        <v>210000</v>
      </c>
    </row>
    <row r="47" spans="1:16" x14ac:dyDescent="0.45">
      <c r="A47" s="67" t="s">
        <v>8</v>
      </c>
      <c r="B47" s="64" t="s">
        <v>176</v>
      </c>
      <c r="C47" s="38" t="s">
        <v>122</v>
      </c>
      <c r="D47" s="38" t="s">
        <v>120</v>
      </c>
      <c r="E47" s="44">
        <v>490000</v>
      </c>
      <c r="F47" s="45">
        <f>F46</f>
        <v>211000</v>
      </c>
      <c r="G47" s="44">
        <v>69000</v>
      </c>
      <c r="H47" s="45">
        <v>210000</v>
      </c>
      <c r="I47" s="44">
        <v>210000</v>
      </c>
      <c r="J47" s="37"/>
      <c r="K47" s="38" t="s">
        <v>62</v>
      </c>
      <c r="L47" s="38" t="s">
        <v>63</v>
      </c>
      <c r="M47" s="38" t="s">
        <v>63</v>
      </c>
      <c r="N47" s="28" t="str">
        <f t="shared" si="1"/>
        <v>原付</v>
      </c>
      <c r="O47" s="39">
        <v>528000</v>
      </c>
      <c r="P47" s="71">
        <v>210000</v>
      </c>
    </row>
    <row r="48" spans="1:16" x14ac:dyDescent="0.45">
      <c r="A48" s="67" t="s">
        <v>8</v>
      </c>
      <c r="B48" s="64" t="s">
        <v>176</v>
      </c>
      <c r="C48" s="38" t="s">
        <v>123</v>
      </c>
      <c r="D48" s="38" t="s">
        <v>120</v>
      </c>
      <c r="E48" s="44">
        <v>650000</v>
      </c>
      <c r="F48" s="45">
        <f>F47</f>
        <v>211000</v>
      </c>
      <c r="G48" s="44">
        <v>109000</v>
      </c>
      <c r="H48" s="45">
        <v>368000</v>
      </c>
      <c r="I48" s="44">
        <v>330000</v>
      </c>
      <c r="J48" s="37"/>
      <c r="K48" s="38" t="s">
        <v>62</v>
      </c>
      <c r="L48" s="38" t="s">
        <v>63</v>
      </c>
      <c r="M48" s="38" t="s">
        <v>63</v>
      </c>
      <c r="N48" s="28" t="str">
        <f t="shared" si="1"/>
        <v>原付</v>
      </c>
      <c r="O48" s="39">
        <v>726000</v>
      </c>
      <c r="P48" s="71">
        <v>368000</v>
      </c>
    </row>
    <row r="49" spans="1:16" x14ac:dyDescent="0.45">
      <c r="A49" s="67" t="s">
        <v>8</v>
      </c>
      <c r="B49" s="64" t="s">
        <v>176</v>
      </c>
      <c r="C49" s="38" t="s">
        <v>124</v>
      </c>
      <c r="D49" s="38" t="s">
        <v>115</v>
      </c>
      <c r="E49" s="44">
        <v>580000</v>
      </c>
      <c r="F49" s="45">
        <v>224000</v>
      </c>
      <c r="G49" s="44">
        <v>89000</v>
      </c>
      <c r="H49" s="45" t="s">
        <v>67</v>
      </c>
      <c r="I49" s="44">
        <v>267000</v>
      </c>
      <c r="J49" s="37"/>
      <c r="K49" s="38" t="s">
        <v>62</v>
      </c>
      <c r="L49" s="38" t="s">
        <v>63</v>
      </c>
      <c r="M49" s="38" t="s">
        <v>63</v>
      </c>
      <c r="N49" s="28" t="str">
        <f t="shared" si="1"/>
        <v>原付</v>
      </c>
      <c r="O49" s="39">
        <v>538000</v>
      </c>
      <c r="P49" s="71">
        <v>207000</v>
      </c>
    </row>
    <row r="50" spans="1:16" x14ac:dyDescent="0.45">
      <c r="A50" s="67" t="s">
        <v>8</v>
      </c>
      <c r="B50" s="64" t="s">
        <v>176</v>
      </c>
      <c r="C50" s="38" t="s">
        <v>125</v>
      </c>
      <c r="D50" s="38" t="s">
        <v>115</v>
      </c>
      <c r="E50" s="44">
        <v>820000</v>
      </c>
      <c r="F50" s="45">
        <f>F49</f>
        <v>224000</v>
      </c>
      <c r="G50" s="44">
        <v>120000</v>
      </c>
      <c r="H50" s="45" t="s">
        <v>67</v>
      </c>
      <c r="I50" s="44">
        <v>476000</v>
      </c>
      <c r="J50" s="37"/>
      <c r="K50" s="38" t="s">
        <v>62</v>
      </c>
      <c r="L50" s="38" t="s">
        <v>63</v>
      </c>
      <c r="M50" s="38" t="s">
        <v>63</v>
      </c>
      <c r="N50" s="28" t="str">
        <f t="shared" si="1"/>
        <v>原付</v>
      </c>
      <c r="O50" s="39">
        <v>538000</v>
      </c>
      <c r="P50" s="71">
        <v>207000</v>
      </c>
    </row>
    <row r="51" spans="1:16" x14ac:dyDescent="0.45">
      <c r="A51" s="67" t="s">
        <v>8</v>
      </c>
      <c r="B51" s="64" t="s">
        <v>176</v>
      </c>
      <c r="C51" s="38" t="s">
        <v>126</v>
      </c>
      <c r="D51" s="38" t="s">
        <v>115</v>
      </c>
      <c r="E51" s="44">
        <v>500000</v>
      </c>
      <c r="F51" s="45">
        <f>F50</f>
        <v>224000</v>
      </c>
      <c r="G51" s="44">
        <v>69000</v>
      </c>
      <c r="H51" s="45">
        <v>207000</v>
      </c>
      <c r="I51" s="44">
        <v>207000</v>
      </c>
      <c r="J51" s="37"/>
      <c r="K51" s="38" t="s">
        <v>62</v>
      </c>
      <c r="L51" s="38" t="s">
        <v>63</v>
      </c>
      <c r="M51" s="38" t="s">
        <v>63</v>
      </c>
      <c r="N51" s="28" t="str">
        <f t="shared" si="1"/>
        <v>原付</v>
      </c>
      <c r="O51" s="39">
        <v>538000</v>
      </c>
      <c r="P51" s="71">
        <v>207000</v>
      </c>
    </row>
    <row r="52" spans="1:16" x14ac:dyDescent="0.45">
      <c r="A52" s="67" t="s">
        <v>8</v>
      </c>
      <c r="B52" s="64" t="s">
        <v>176</v>
      </c>
      <c r="C52" s="38" t="s">
        <v>127</v>
      </c>
      <c r="D52" s="38" t="s">
        <v>115</v>
      </c>
      <c r="E52" s="44">
        <v>660000</v>
      </c>
      <c r="F52" s="45">
        <f>F51</f>
        <v>224000</v>
      </c>
      <c r="G52" s="44">
        <v>109000</v>
      </c>
      <c r="H52" s="45">
        <v>365000</v>
      </c>
      <c r="I52" s="44">
        <v>327000</v>
      </c>
      <c r="J52" s="37"/>
      <c r="K52" s="38" t="s">
        <v>62</v>
      </c>
      <c r="L52" s="38" t="s">
        <v>63</v>
      </c>
      <c r="M52" s="38" t="s">
        <v>63</v>
      </c>
      <c r="N52" s="28" t="str">
        <f t="shared" si="1"/>
        <v>原付</v>
      </c>
      <c r="O52" s="39">
        <v>736000</v>
      </c>
      <c r="P52" s="71">
        <v>365000</v>
      </c>
    </row>
    <row r="53" spans="1:16" x14ac:dyDescent="0.45">
      <c r="A53" s="67" t="s">
        <v>8</v>
      </c>
      <c r="B53" s="64" t="s">
        <v>176</v>
      </c>
      <c r="C53" s="38" t="s">
        <v>177</v>
      </c>
      <c r="D53" s="38" t="s">
        <v>118</v>
      </c>
      <c r="E53" s="44">
        <v>580000</v>
      </c>
      <c r="F53" s="45">
        <v>224000</v>
      </c>
      <c r="G53" s="44">
        <v>89000</v>
      </c>
      <c r="H53" s="45" t="s">
        <v>128</v>
      </c>
      <c r="I53" s="44">
        <v>267000</v>
      </c>
      <c r="J53" s="37"/>
      <c r="K53" s="38" t="s">
        <v>62</v>
      </c>
      <c r="L53" s="38" t="s">
        <v>63</v>
      </c>
      <c r="M53" s="38" t="s">
        <v>63</v>
      </c>
      <c r="N53" s="28" t="str">
        <f t="shared" si="1"/>
        <v>原付</v>
      </c>
      <c r="O53" s="39">
        <v>538000</v>
      </c>
      <c r="P53" s="71">
        <v>207000</v>
      </c>
    </row>
    <row r="54" spans="1:16" x14ac:dyDescent="0.45">
      <c r="A54" s="67" t="s">
        <v>8</v>
      </c>
      <c r="B54" s="64" t="s">
        <v>176</v>
      </c>
      <c r="C54" s="38" t="s">
        <v>129</v>
      </c>
      <c r="D54" s="38" t="s">
        <v>118</v>
      </c>
      <c r="E54" s="44">
        <v>820000</v>
      </c>
      <c r="F54" s="45">
        <f>F53</f>
        <v>224000</v>
      </c>
      <c r="G54" s="44">
        <v>120000</v>
      </c>
      <c r="H54" s="45" t="s">
        <v>67</v>
      </c>
      <c r="I54" s="44">
        <v>476000</v>
      </c>
      <c r="J54" s="37"/>
      <c r="K54" s="38" t="s">
        <v>62</v>
      </c>
      <c r="L54" s="38" t="s">
        <v>63</v>
      </c>
      <c r="M54" s="38" t="s">
        <v>63</v>
      </c>
      <c r="N54" s="28" t="str">
        <f t="shared" si="1"/>
        <v>原付</v>
      </c>
      <c r="O54" s="39">
        <v>538000</v>
      </c>
      <c r="P54" s="71">
        <v>207000</v>
      </c>
    </row>
    <row r="55" spans="1:16" x14ac:dyDescent="0.45">
      <c r="A55" s="67" t="s">
        <v>8</v>
      </c>
      <c r="B55" s="64" t="s">
        <v>176</v>
      </c>
      <c r="C55" s="38" t="s">
        <v>130</v>
      </c>
      <c r="D55" s="38" t="s">
        <v>118</v>
      </c>
      <c r="E55" s="44">
        <v>500000</v>
      </c>
      <c r="F55" s="45">
        <f>F54</f>
        <v>224000</v>
      </c>
      <c r="G55" s="44">
        <v>69000</v>
      </c>
      <c r="H55" s="45">
        <v>207000</v>
      </c>
      <c r="I55" s="44">
        <v>207000</v>
      </c>
      <c r="J55" s="37"/>
      <c r="K55" s="38" t="s">
        <v>62</v>
      </c>
      <c r="L55" s="38" t="s">
        <v>63</v>
      </c>
      <c r="M55" s="38" t="s">
        <v>63</v>
      </c>
      <c r="N55" s="28" t="str">
        <f t="shared" si="1"/>
        <v>原付</v>
      </c>
      <c r="O55" s="39">
        <v>538000</v>
      </c>
      <c r="P55" s="71">
        <v>207000</v>
      </c>
    </row>
    <row r="56" spans="1:16" x14ac:dyDescent="0.45">
      <c r="A56" s="67" t="s">
        <v>8</v>
      </c>
      <c r="B56" s="64" t="s">
        <v>176</v>
      </c>
      <c r="C56" s="38" t="s">
        <v>131</v>
      </c>
      <c r="D56" s="38" t="s">
        <v>118</v>
      </c>
      <c r="E56" s="44">
        <v>660000</v>
      </c>
      <c r="F56" s="45">
        <f>F55</f>
        <v>224000</v>
      </c>
      <c r="G56" s="44">
        <v>109000</v>
      </c>
      <c r="H56" s="45">
        <v>365000</v>
      </c>
      <c r="I56" s="44">
        <v>327000</v>
      </c>
      <c r="J56" s="37"/>
      <c r="K56" s="38" t="s">
        <v>62</v>
      </c>
      <c r="L56" s="38" t="s">
        <v>63</v>
      </c>
      <c r="M56" s="38" t="s">
        <v>63</v>
      </c>
      <c r="N56" s="28" t="str">
        <f t="shared" si="1"/>
        <v>原付</v>
      </c>
      <c r="O56" s="39">
        <v>736000</v>
      </c>
      <c r="P56" s="71">
        <v>365000</v>
      </c>
    </row>
    <row r="57" spans="1:16" x14ac:dyDescent="0.45">
      <c r="A57" s="67" t="s">
        <v>8</v>
      </c>
      <c r="B57" s="64" t="s">
        <v>176</v>
      </c>
      <c r="C57" s="38" t="s">
        <v>179</v>
      </c>
      <c r="D57" s="38"/>
      <c r="E57" s="44"/>
      <c r="F57" s="45"/>
      <c r="G57" s="44"/>
      <c r="H57" s="45"/>
      <c r="I57" s="44"/>
      <c r="J57" s="37"/>
      <c r="K57" s="38"/>
      <c r="L57" s="38"/>
      <c r="M57" s="38"/>
      <c r="O57" s="39">
        <v>380000</v>
      </c>
      <c r="P57" s="71">
        <v>107000</v>
      </c>
    </row>
    <row r="58" spans="1:16" x14ac:dyDescent="0.45">
      <c r="A58" s="67" t="s">
        <v>8</v>
      </c>
      <c r="B58" s="64" t="s">
        <v>176</v>
      </c>
      <c r="C58" s="38" t="s">
        <v>178</v>
      </c>
      <c r="D58" s="38"/>
      <c r="E58" s="44"/>
      <c r="F58" s="45"/>
      <c r="G58" s="44"/>
      <c r="H58" s="45"/>
      <c r="I58" s="44"/>
      <c r="J58" s="37"/>
      <c r="K58" s="38"/>
      <c r="L58" s="38"/>
      <c r="M58" s="38"/>
      <c r="O58" s="39">
        <v>578000</v>
      </c>
      <c r="P58" s="71">
        <v>255000</v>
      </c>
    </row>
    <row r="59" spans="1:16" x14ac:dyDescent="0.45">
      <c r="A59" s="68" t="s">
        <v>183</v>
      </c>
      <c r="B59" s="64" t="s">
        <v>66</v>
      </c>
      <c r="C59" s="38" t="s">
        <v>133</v>
      </c>
      <c r="D59" s="38" t="s">
        <v>134</v>
      </c>
      <c r="E59" s="44">
        <v>298000</v>
      </c>
      <c r="F59" s="45">
        <v>134000</v>
      </c>
      <c r="G59" s="44">
        <v>41000</v>
      </c>
      <c r="H59" s="45">
        <v>123000</v>
      </c>
      <c r="I59" s="44">
        <v>123000</v>
      </c>
      <c r="J59" s="37"/>
      <c r="K59" s="38" t="s">
        <v>62</v>
      </c>
      <c r="L59" s="38" t="s">
        <v>63</v>
      </c>
      <c r="M59" s="38" t="s">
        <v>135</v>
      </c>
      <c r="N59" s="28" t="str">
        <f t="shared" si="1"/>
        <v>原付</v>
      </c>
      <c r="O59" s="39">
        <v>298000</v>
      </c>
      <c r="P59" s="71">
        <v>123000</v>
      </c>
    </row>
    <row r="60" spans="1:16" x14ac:dyDescent="0.45">
      <c r="A60" s="68" t="s">
        <v>132</v>
      </c>
      <c r="B60" s="64" t="s">
        <v>66</v>
      </c>
      <c r="C60" s="38" t="s">
        <v>136</v>
      </c>
      <c r="D60" s="38" t="s">
        <v>134</v>
      </c>
      <c r="E60" s="44">
        <v>378000</v>
      </c>
      <c r="F60" s="45">
        <f>F59</f>
        <v>134000</v>
      </c>
      <c r="G60" s="44">
        <v>60000</v>
      </c>
      <c r="H60" s="45">
        <v>184000</v>
      </c>
      <c r="I60" s="44">
        <v>180000</v>
      </c>
      <c r="J60" s="37"/>
      <c r="K60" s="38" t="s">
        <v>62</v>
      </c>
      <c r="L60" s="38" t="s">
        <v>63</v>
      </c>
      <c r="M60" s="38" t="s">
        <v>135</v>
      </c>
      <c r="N60" s="28" t="str">
        <f t="shared" si="1"/>
        <v>原付</v>
      </c>
      <c r="O60" s="39">
        <v>378000</v>
      </c>
      <c r="P60" s="71">
        <v>184000</v>
      </c>
    </row>
    <row r="61" spans="1:16" x14ac:dyDescent="0.45">
      <c r="A61" s="68" t="s">
        <v>184</v>
      </c>
      <c r="B61" s="64" t="s">
        <v>66</v>
      </c>
      <c r="C61" s="38" t="s">
        <v>138</v>
      </c>
      <c r="D61" s="38" t="s">
        <v>139</v>
      </c>
      <c r="E61" s="44">
        <v>240000</v>
      </c>
      <c r="F61" s="45">
        <v>105000</v>
      </c>
      <c r="G61" s="44">
        <v>33000</v>
      </c>
      <c r="H61" s="45">
        <v>102000</v>
      </c>
      <c r="I61" s="44">
        <v>102000</v>
      </c>
      <c r="J61" s="37"/>
      <c r="K61" s="38" t="s">
        <v>62</v>
      </c>
      <c r="L61" s="38" t="s">
        <v>63</v>
      </c>
      <c r="M61" s="38" t="s">
        <v>135</v>
      </c>
      <c r="N61" s="28" t="str">
        <f t="shared" si="1"/>
        <v>原付</v>
      </c>
      <c r="O61" s="39">
        <v>240000</v>
      </c>
      <c r="P61" s="71">
        <v>102000</v>
      </c>
    </row>
    <row r="62" spans="1:16" x14ac:dyDescent="0.45">
      <c r="A62" s="68" t="s">
        <v>137</v>
      </c>
      <c r="B62" s="64" t="s">
        <v>66</v>
      </c>
      <c r="C62" s="38" t="s">
        <v>140</v>
      </c>
      <c r="D62" s="38" t="s">
        <v>141</v>
      </c>
      <c r="E62" s="44">
        <v>286000</v>
      </c>
      <c r="F62" s="45">
        <v>162000</v>
      </c>
      <c r="G62" s="44">
        <v>31000</v>
      </c>
      <c r="H62" s="45">
        <v>93000</v>
      </c>
      <c r="I62" s="44">
        <v>93000</v>
      </c>
      <c r="J62" s="37"/>
      <c r="K62" s="38" t="s">
        <v>62</v>
      </c>
      <c r="L62" s="38" t="s">
        <v>63</v>
      </c>
      <c r="M62" s="38" t="s">
        <v>142</v>
      </c>
      <c r="N62" s="28" t="str">
        <f t="shared" si="1"/>
        <v>原付</v>
      </c>
      <c r="O62" s="39">
        <v>286000</v>
      </c>
      <c r="P62" s="71">
        <v>93000</v>
      </c>
    </row>
    <row r="63" spans="1:16" x14ac:dyDescent="0.45">
      <c r="A63" s="68" t="s">
        <v>137</v>
      </c>
      <c r="B63" s="64" t="s">
        <v>66</v>
      </c>
      <c r="C63" s="38" t="s">
        <v>143</v>
      </c>
      <c r="D63" s="38" t="s">
        <v>141</v>
      </c>
      <c r="E63" s="44">
        <v>236000</v>
      </c>
      <c r="F63" s="45">
        <v>130000</v>
      </c>
      <c r="G63" s="44">
        <v>26000</v>
      </c>
      <c r="H63" s="45">
        <v>80000</v>
      </c>
      <c r="I63" s="44">
        <v>80000</v>
      </c>
      <c r="J63" s="37"/>
      <c r="K63" s="38" t="s">
        <v>62</v>
      </c>
      <c r="L63" s="38" t="s">
        <v>63</v>
      </c>
      <c r="M63" s="38" t="s">
        <v>142</v>
      </c>
      <c r="N63" s="28" t="str">
        <f t="shared" si="1"/>
        <v>原付</v>
      </c>
      <c r="O63" s="39">
        <v>236000</v>
      </c>
      <c r="P63" s="71">
        <v>80000</v>
      </c>
    </row>
    <row r="64" spans="1:16" x14ac:dyDescent="0.45">
      <c r="A64" s="68" t="s">
        <v>137</v>
      </c>
      <c r="B64" s="64" t="s">
        <v>66</v>
      </c>
      <c r="C64" s="38" t="s">
        <v>144</v>
      </c>
      <c r="D64" s="38" t="s">
        <v>141</v>
      </c>
      <c r="E64" s="44">
        <v>219000</v>
      </c>
      <c r="F64" s="45">
        <v>113000</v>
      </c>
      <c r="G64" s="44">
        <v>26000</v>
      </c>
      <c r="H64" s="45">
        <v>80000</v>
      </c>
      <c r="I64" s="44">
        <v>80000</v>
      </c>
      <c r="J64" s="37"/>
      <c r="K64" s="38" t="s">
        <v>62</v>
      </c>
      <c r="L64" s="38" t="s">
        <v>63</v>
      </c>
      <c r="M64" s="38" t="s">
        <v>142</v>
      </c>
      <c r="N64" s="28" t="str">
        <f t="shared" si="1"/>
        <v>原付</v>
      </c>
      <c r="O64" s="65">
        <v>236000</v>
      </c>
      <c r="P64" s="71">
        <v>80000</v>
      </c>
    </row>
    <row r="65" spans="1:16" ht="26.4" x14ac:dyDescent="0.45">
      <c r="A65" s="68" t="s">
        <v>145</v>
      </c>
      <c r="B65" s="38" t="s">
        <v>148</v>
      </c>
      <c r="C65" s="38" t="s">
        <v>146</v>
      </c>
      <c r="D65" s="38" t="s">
        <v>147</v>
      </c>
      <c r="E65" s="44">
        <v>1560000</v>
      </c>
      <c r="F65" s="44" t="s">
        <v>99</v>
      </c>
      <c r="G65" s="51" t="s">
        <v>149</v>
      </c>
      <c r="H65" s="45">
        <v>480000</v>
      </c>
      <c r="I65" s="44">
        <v>180000</v>
      </c>
      <c r="J65" s="37"/>
      <c r="K65" s="38" t="s">
        <v>150</v>
      </c>
      <c r="L65" s="37" t="s">
        <v>42</v>
      </c>
      <c r="M65" s="38" t="s">
        <v>142</v>
      </c>
      <c r="N65" s="28" t="str">
        <f t="shared" ref="N65:N72" si="2">IF(OR(B65="原付一種",B65="原付二種"),"原付",B65)</f>
        <v>ミニカー</v>
      </c>
      <c r="O65" s="39">
        <v>1573000</v>
      </c>
      <c r="P65" s="71">
        <v>480000</v>
      </c>
    </row>
    <row r="66" spans="1:16" x14ac:dyDescent="0.45">
      <c r="A66" s="69" t="s">
        <v>185</v>
      </c>
      <c r="B66" s="38" t="s">
        <v>148</v>
      </c>
      <c r="C66" s="38" t="s">
        <v>152</v>
      </c>
      <c r="D66" s="38" t="s">
        <v>153</v>
      </c>
      <c r="E66" s="44">
        <v>727000</v>
      </c>
      <c r="F66" s="44" t="s">
        <v>99</v>
      </c>
      <c r="G66" s="44">
        <v>200000</v>
      </c>
      <c r="H66" s="44">
        <v>237000</v>
      </c>
      <c r="I66" s="44">
        <v>180000</v>
      </c>
      <c r="J66" s="52">
        <v>44850</v>
      </c>
      <c r="K66" s="38" t="s">
        <v>150</v>
      </c>
      <c r="L66" s="37" t="s">
        <v>42</v>
      </c>
      <c r="M66" s="38" t="s">
        <v>142</v>
      </c>
      <c r="N66" s="28" t="str">
        <f t="shared" si="2"/>
        <v>ミニカー</v>
      </c>
      <c r="O66" s="39">
        <v>727000</v>
      </c>
      <c r="P66" s="71">
        <v>237000</v>
      </c>
    </row>
    <row r="67" spans="1:16" x14ac:dyDescent="0.45">
      <c r="A67" s="69" t="s">
        <v>151</v>
      </c>
      <c r="B67" s="38" t="s">
        <v>148</v>
      </c>
      <c r="C67" s="38" t="s">
        <v>154</v>
      </c>
      <c r="D67" s="38" t="s">
        <v>155</v>
      </c>
      <c r="E67" s="44">
        <v>855000</v>
      </c>
      <c r="F67" s="44" t="s">
        <v>99</v>
      </c>
      <c r="G67" s="44">
        <v>200000</v>
      </c>
      <c r="H67" s="44">
        <v>314000</v>
      </c>
      <c r="I67" s="44">
        <v>180000</v>
      </c>
      <c r="J67" s="38"/>
      <c r="K67" s="38" t="s">
        <v>150</v>
      </c>
      <c r="L67" s="37" t="s">
        <v>42</v>
      </c>
      <c r="M67" s="38" t="s">
        <v>142</v>
      </c>
      <c r="N67" s="28" t="str">
        <f t="shared" si="2"/>
        <v>ミニカー</v>
      </c>
      <c r="O67" s="39">
        <v>855000</v>
      </c>
      <c r="P67" s="71">
        <v>314000</v>
      </c>
    </row>
    <row r="68" spans="1:16" x14ac:dyDescent="0.45">
      <c r="A68" s="69" t="s">
        <v>151</v>
      </c>
      <c r="B68" s="38" t="s">
        <v>148</v>
      </c>
      <c r="C68" s="38" t="s">
        <v>156</v>
      </c>
      <c r="D68" s="38" t="s">
        <v>157</v>
      </c>
      <c r="E68" s="44">
        <v>895000</v>
      </c>
      <c r="F68" s="44" t="s">
        <v>99</v>
      </c>
      <c r="G68" s="44">
        <v>200000</v>
      </c>
      <c r="H68" s="44">
        <v>339000</v>
      </c>
      <c r="I68" s="44">
        <v>180000</v>
      </c>
      <c r="J68" s="38"/>
      <c r="K68" s="38" t="s">
        <v>150</v>
      </c>
      <c r="L68" s="37" t="s">
        <v>42</v>
      </c>
      <c r="M68" s="38" t="s">
        <v>142</v>
      </c>
      <c r="N68" s="28" t="str">
        <f t="shared" si="2"/>
        <v>ミニカー</v>
      </c>
      <c r="O68" s="39">
        <v>895000</v>
      </c>
      <c r="P68" s="71">
        <v>339000</v>
      </c>
    </row>
    <row r="69" spans="1:16" x14ac:dyDescent="0.45">
      <c r="A69" s="69" t="s">
        <v>151</v>
      </c>
      <c r="B69" s="38" t="s">
        <v>148</v>
      </c>
      <c r="C69" s="38" t="s">
        <v>158</v>
      </c>
      <c r="D69" s="38" t="s">
        <v>159</v>
      </c>
      <c r="E69" s="44">
        <v>873000</v>
      </c>
      <c r="F69" s="44" t="s">
        <v>99</v>
      </c>
      <c r="G69" s="44">
        <v>200000</v>
      </c>
      <c r="H69" s="44">
        <v>325000</v>
      </c>
      <c r="I69" s="44">
        <v>180000</v>
      </c>
      <c r="J69" s="38"/>
      <c r="K69" s="38" t="s">
        <v>150</v>
      </c>
      <c r="L69" s="37" t="s">
        <v>42</v>
      </c>
      <c r="M69" s="38" t="s">
        <v>142</v>
      </c>
      <c r="N69" s="28" t="str">
        <f t="shared" si="2"/>
        <v>ミニカー</v>
      </c>
      <c r="O69" s="39">
        <v>873000</v>
      </c>
      <c r="P69" s="71">
        <v>325000</v>
      </c>
    </row>
    <row r="70" spans="1:16" x14ac:dyDescent="0.45">
      <c r="A70" s="68" t="s">
        <v>160</v>
      </c>
      <c r="B70" s="38" t="s">
        <v>66</v>
      </c>
      <c r="C70" s="38" t="s">
        <v>161</v>
      </c>
      <c r="D70" s="38" t="s">
        <v>162</v>
      </c>
      <c r="E70" s="44">
        <v>198000</v>
      </c>
      <c r="F70" s="38"/>
      <c r="G70" s="44">
        <v>21000</v>
      </c>
      <c r="H70" s="45">
        <v>65000</v>
      </c>
      <c r="I70" s="45" t="s">
        <v>37</v>
      </c>
      <c r="J70" s="37">
        <v>45442</v>
      </c>
      <c r="K70" s="38" t="s">
        <v>62</v>
      </c>
      <c r="L70" s="38" t="s">
        <v>63</v>
      </c>
      <c r="M70" s="38" t="s">
        <v>142</v>
      </c>
      <c r="N70" s="28" t="str">
        <f t="shared" si="2"/>
        <v>原付</v>
      </c>
      <c r="O70" s="39">
        <v>198000</v>
      </c>
      <c r="P70" s="71">
        <v>65000</v>
      </c>
    </row>
    <row r="71" spans="1:16" x14ac:dyDescent="0.45">
      <c r="A71" s="68" t="s">
        <v>163</v>
      </c>
      <c r="B71" s="38" t="s">
        <v>61</v>
      </c>
      <c r="C71" s="41" t="s">
        <v>164</v>
      </c>
      <c r="D71" s="38" t="s">
        <v>165</v>
      </c>
      <c r="E71" s="39">
        <v>970000</v>
      </c>
      <c r="F71" s="39">
        <v>390000</v>
      </c>
      <c r="G71" s="39">
        <v>120000</v>
      </c>
      <c r="H71" s="40">
        <v>460000</v>
      </c>
      <c r="I71" s="40">
        <v>460000</v>
      </c>
      <c r="J71" s="37">
        <v>45182</v>
      </c>
      <c r="K71" s="38" t="s">
        <v>62</v>
      </c>
      <c r="L71" s="38" t="s">
        <v>63</v>
      </c>
      <c r="M71" s="38" t="s">
        <v>142</v>
      </c>
      <c r="N71" s="28" t="str">
        <f t="shared" si="2"/>
        <v>原付</v>
      </c>
      <c r="O71" s="39">
        <v>970000</v>
      </c>
      <c r="P71" s="71">
        <v>460000</v>
      </c>
    </row>
    <row r="72" spans="1:16" x14ac:dyDescent="0.45">
      <c r="A72" s="68" t="s">
        <v>163</v>
      </c>
      <c r="B72" s="38" t="s">
        <v>61</v>
      </c>
      <c r="C72" s="41" t="s">
        <v>166</v>
      </c>
      <c r="D72" s="38" t="s">
        <v>165</v>
      </c>
      <c r="E72" s="39">
        <v>920000</v>
      </c>
      <c r="F72" s="39">
        <v>340000</v>
      </c>
      <c r="G72" s="39">
        <v>120000</v>
      </c>
      <c r="H72" s="40">
        <v>460000</v>
      </c>
      <c r="I72" s="40">
        <v>460000</v>
      </c>
      <c r="J72" s="37">
        <v>45182</v>
      </c>
      <c r="K72" s="38" t="s">
        <v>62</v>
      </c>
      <c r="L72" s="38" t="s">
        <v>63</v>
      </c>
      <c r="M72" s="38" t="s">
        <v>142</v>
      </c>
      <c r="N72" s="28" t="str">
        <f t="shared" si="2"/>
        <v>原付</v>
      </c>
      <c r="O72" s="39">
        <v>920000</v>
      </c>
      <c r="P72" s="71">
        <v>460000</v>
      </c>
    </row>
    <row r="73" spans="1:16" x14ac:dyDescent="0.45">
      <c r="H73" s="28"/>
      <c r="J73" s="28"/>
    </row>
    <row r="380" spans="67:67" x14ac:dyDescent="0.45">
      <c r="BO380" s="28" t="e">
        <v>#N/A</v>
      </c>
    </row>
  </sheetData>
  <phoneticPr fontId="2"/>
  <conditionalFormatting sqref="J2:J35 J45:J65">
    <cfRule type="cellIs" dxfId="366" priority="1" operator="greaterThan">
      <formula>TODAY()-365</formula>
    </cfRule>
  </conditionalFormatting>
  <dataValidations count="1">
    <dataValidation type="list" allowBlank="1" showInputMessage="1" sqref="L45:M58 L59:L72 L2:M35" xr:uid="{7199A3D6-F989-42FB-9D43-ADA1F5FCB0F5}">
      <formula1>#REF!</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54911-06D1-4031-8797-8BAD4A86165F}">
  <dimension ref="A1:A25"/>
  <sheetViews>
    <sheetView workbookViewId="0">
      <selection activeCell="A6" sqref="A6"/>
    </sheetView>
  </sheetViews>
  <sheetFormatPr defaultRowHeight="18" x14ac:dyDescent="0.45"/>
  <sheetData>
    <row r="1" spans="1:1" x14ac:dyDescent="0.45">
      <c r="A1" t="s">
        <v>208</v>
      </c>
    </row>
    <row r="3" spans="1:1" x14ac:dyDescent="0.45">
      <c r="A3" t="s">
        <v>209</v>
      </c>
    </row>
    <row r="4" spans="1:1" x14ac:dyDescent="0.45">
      <c r="A4" t="s">
        <v>210</v>
      </c>
    </row>
    <row r="5" spans="1:1" x14ac:dyDescent="0.45">
      <c r="A5" t="s">
        <v>211</v>
      </c>
    </row>
    <row r="6" spans="1:1" x14ac:dyDescent="0.45">
      <c r="A6" t="s">
        <v>212</v>
      </c>
    </row>
    <row r="7" spans="1:1" x14ac:dyDescent="0.45">
      <c r="A7" t="s">
        <v>213</v>
      </c>
    </row>
    <row r="8" spans="1:1" x14ac:dyDescent="0.45">
      <c r="A8" t="s">
        <v>214</v>
      </c>
    </row>
    <row r="9" spans="1:1" x14ac:dyDescent="0.45">
      <c r="A9" t="s">
        <v>215</v>
      </c>
    </row>
    <row r="10" spans="1:1" x14ac:dyDescent="0.45">
      <c r="A10" t="s">
        <v>216</v>
      </c>
    </row>
    <row r="11" spans="1:1" x14ac:dyDescent="0.45">
      <c r="A11" t="s">
        <v>217</v>
      </c>
    </row>
    <row r="12" spans="1:1" x14ac:dyDescent="0.45">
      <c r="A12" t="s">
        <v>218</v>
      </c>
    </row>
    <row r="13" spans="1:1" x14ac:dyDescent="0.45">
      <c r="A13" t="s">
        <v>219</v>
      </c>
    </row>
    <row r="14" spans="1:1" x14ac:dyDescent="0.45">
      <c r="A14" t="s">
        <v>220</v>
      </c>
    </row>
    <row r="15" spans="1:1" x14ac:dyDescent="0.45">
      <c r="A15" t="s">
        <v>221</v>
      </c>
    </row>
    <row r="16" spans="1:1" x14ac:dyDescent="0.45">
      <c r="A16" t="s">
        <v>222</v>
      </c>
    </row>
    <row r="17" spans="1:1" x14ac:dyDescent="0.45">
      <c r="A17" t="s">
        <v>223</v>
      </c>
    </row>
    <row r="18" spans="1:1" x14ac:dyDescent="0.45">
      <c r="A18" t="s">
        <v>224</v>
      </c>
    </row>
    <row r="19" spans="1:1" x14ac:dyDescent="0.45">
      <c r="A19" t="s">
        <v>225</v>
      </c>
    </row>
    <row r="20" spans="1:1" x14ac:dyDescent="0.45">
      <c r="A20" t="s">
        <v>226</v>
      </c>
    </row>
    <row r="21" spans="1:1" x14ac:dyDescent="0.45">
      <c r="A21" t="s">
        <v>227</v>
      </c>
    </row>
    <row r="22" spans="1:1" x14ac:dyDescent="0.45">
      <c r="A22" t="s">
        <v>228</v>
      </c>
    </row>
    <row r="23" spans="1:1" x14ac:dyDescent="0.45">
      <c r="A23" t="s">
        <v>229</v>
      </c>
    </row>
    <row r="24" spans="1:1" x14ac:dyDescent="0.45">
      <c r="A24" t="s">
        <v>230</v>
      </c>
    </row>
    <row r="25" spans="1:1" x14ac:dyDescent="0.45">
      <c r="A25" t="s">
        <v>231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助成対象車両に関する情報</vt:lpstr>
      <vt:lpstr>助成対象車両一覧</vt:lpstr>
      <vt:lpstr>特別区 その他</vt:lpstr>
      <vt:lpstr>aidea</vt:lpstr>
      <vt:lpstr>ＥＶモーターズ・ジャパン</vt:lpstr>
      <vt:lpstr>助成対象車両に関する情報!Print_Area</vt:lpstr>
      <vt:lpstr>カワサキモータース</vt:lpstr>
      <vt:lpstr>スズキ</vt:lpstr>
      <vt:lpstr>トヨタ</vt:lpstr>
      <vt:lpstr>トヨタ車体</vt:lpstr>
      <vt:lpstr>プロト</vt:lpstr>
      <vt:lpstr>ホンダ</vt:lpstr>
      <vt:lpstr>ヤマハ</vt:lpstr>
      <vt:lpstr>日本エレクトライク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PC23512JR142</dc:creator>
  <cp:lastModifiedBy>PC23512JR075</cp:lastModifiedBy>
  <dcterms:created xsi:type="dcterms:W3CDTF">2024-10-02T06:29:40Z</dcterms:created>
  <dcterms:modified xsi:type="dcterms:W3CDTF">2025-11-13T01:28:20Z</dcterms:modified>
</cp:coreProperties>
</file>